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bookViews>
  <sheets>
    <sheet name="INFO GENERAL" sheetId="4" r:id="rId1"/>
    <sheet name="SALARIOS Y SEGURIDAD SOCIAL" sheetId="6" r:id="rId2"/>
    <sheet name="PRESTACIONES SOCIALES" sheetId="8" r:id="rId3"/>
    <sheet name="INDEMNIZACIONES" sheetId="3" r:id="rId4"/>
    <sheet name="LIQUIDACION EMPLEADO" sheetId="1" r:id="rId5"/>
    <sheet name="LISTADOS DE SELECCION " sheetId="5" state="hidden" r:id="rId6"/>
  </sheets>
  <definedNames>
    <definedName name="_xlnm.Print_Area" localSheetId="3">INDEMNIZACIONES!$A$1:$E$26</definedName>
    <definedName name="_xlnm.Print_Area" localSheetId="4">'LIQUIDACION EMPLEADO'!$A$1:$J$72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7" i="6" l="1"/>
  <c r="I37" i="1" l="1"/>
  <c r="I36" i="1"/>
  <c r="I43" i="1"/>
  <c r="I42" i="1"/>
  <c r="G37" i="8"/>
  <c r="H3" i="1"/>
  <c r="H2" i="1"/>
  <c r="B16" i="1"/>
  <c r="I21" i="1"/>
  <c r="I16" i="1"/>
  <c r="A43" i="1"/>
  <c r="A42" i="1"/>
  <c r="B24" i="1"/>
  <c r="B31" i="1" s="1"/>
  <c r="G34" i="8"/>
  <c r="B34" i="8"/>
  <c r="F34" i="8"/>
  <c r="E34" i="8"/>
  <c r="D34" i="8"/>
  <c r="C34" i="8"/>
  <c r="I10" i="1"/>
  <c r="I11" i="1" s="1"/>
  <c r="B23" i="1"/>
  <c r="D31" i="1" s="1"/>
  <c r="B22" i="1"/>
  <c r="B21" i="1"/>
  <c r="B17" i="1"/>
  <c r="D30" i="1" s="1"/>
  <c r="I17" i="1"/>
  <c r="D28" i="1" s="1"/>
  <c r="I22" i="1"/>
  <c r="D29" i="1" s="1"/>
  <c r="I12" i="1"/>
  <c r="B13" i="1"/>
  <c r="B10" i="1"/>
  <c r="B11" i="1"/>
  <c r="B7" i="1"/>
  <c r="B6" i="1"/>
  <c r="B5" i="1"/>
  <c r="B4" i="1"/>
  <c r="B3" i="1"/>
  <c r="B2" i="1"/>
  <c r="A60" i="1" s="1"/>
  <c r="B17" i="3"/>
  <c r="D12" i="3" s="1"/>
  <c r="B23" i="3"/>
  <c r="D35" i="3"/>
  <c r="D5" i="3"/>
  <c r="D6" i="3"/>
  <c r="E4" i="3"/>
  <c r="E28" i="3" s="1"/>
  <c r="C37" i="6"/>
  <c r="D37" i="6"/>
  <c r="E37" i="6"/>
  <c r="F37" i="6"/>
  <c r="G37" i="6"/>
  <c r="H37" i="6"/>
  <c r="I37" i="6"/>
  <c r="J37" i="6"/>
  <c r="K37" i="6"/>
  <c r="M37" i="6"/>
  <c r="B37" i="6"/>
  <c r="G39" i="6" s="1"/>
  <c r="D13" i="6"/>
  <c r="I47" i="1" l="1"/>
  <c r="D13" i="3"/>
  <c r="B18" i="1"/>
  <c r="B30" i="1" s="1"/>
  <c r="I30" i="1" s="1"/>
  <c r="B33" i="1"/>
  <c r="I33" i="1" s="1"/>
  <c r="B32" i="1"/>
  <c r="I32" i="1" s="1"/>
  <c r="I31" i="1"/>
  <c r="I13" i="1"/>
  <c r="B12" i="1"/>
  <c r="A68" i="1"/>
  <c r="D7" i="3"/>
  <c r="D8" i="3"/>
  <c r="D17" i="3" s="1"/>
  <c r="D29" i="3"/>
  <c r="D30" i="3" s="1"/>
  <c r="D32" i="3" s="1"/>
  <c r="D33" i="3" s="1"/>
  <c r="E35" i="3" s="1"/>
  <c r="I23" i="1" l="1"/>
  <c r="I18" i="1"/>
  <c r="B28" i="1" s="1"/>
  <c r="I28" i="1" s="1"/>
  <c r="B29" i="1" s="1"/>
  <c r="I29" i="1" s="1"/>
  <c r="D9" i="3"/>
  <c r="E9" i="3" s="1"/>
  <c r="B35" i="1" s="1"/>
  <c r="I35" i="1" s="1"/>
  <c r="D23" i="3"/>
  <c r="D19" i="3"/>
  <c r="D18" i="3"/>
  <c r="D20" i="3" l="1"/>
  <c r="E20" i="3" s="1"/>
  <c r="D25" i="3"/>
  <c r="D24" i="3"/>
  <c r="D26" i="3" l="1"/>
  <c r="E26" i="3" s="1"/>
  <c r="D17" i="6" l="1"/>
  <c r="D16" i="6" l="1"/>
  <c r="D18" i="6"/>
  <c r="D15" i="6"/>
  <c r="D20" i="6"/>
  <c r="D19" i="6"/>
  <c r="D21" i="6"/>
  <c r="D22" i="6" l="1"/>
  <c r="B34" i="1" s="1"/>
  <c r="I34" i="1" s="1"/>
  <c r="I38" i="1" s="1"/>
  <c r="I49" i="1" s="1"/>
  <c r="A70" i="1" l="1"/>
  <c r="A69" i="1"/>
</calcChain>
</file>

<file path=xl/comments1.xml><?xml version="1.0" encoding="utf-8"?>
<comments xmlns="http://schemas.openxmlformats.org/spreadsheetml/2006/main">
  <authors>
    <author>Luffi</author>
  </authors>
  <commentList>
    <comment ref="D42" authorId="0">
      <text>
        <r>
          <rPr>
            <b/>
            <sz val="9"/>
            <color indexed="81"/>
            <rFont val="Tahoma"/>
            <family val="2"/>
          </rPr>
          <t>CADEFE:</t>
        </r>
        <r>
          <rPr>
            <sz val="9"/>
            <color indexed="81"/>
            <rFont val="Tahoma"/>
            <family val="2"/>
          </rPr>
          <t xml:space="preserve">
Diligenciar el IBC con el que se cotiza a seguridad social por los días finales trabajados. Dato no calculado por la posibilidad de salario variable.</t>
        </r>
      </text>
    </comment>
  </commentList>
</comments>
</file>

<file path=xl/sharedStrings.xml><?xml version="1.0" encoding="utf-8"?>
<sst xmlns="http://schemas.openxmlformats.org/spreadsheetml/2006/main" count="251" uniqueCount="189">
  <si>
    <t>DEPENDENCIA:</t>
  </si>
  <si>
    <t>CARGO:</t>
  </si>
  <si>
    <t xml:space="preserve">SALARIO BASE DE LIQUIDACIÒN </t>
  </si>
  <si>
    <t>CAUSA DE LIQUIDACIÒN:</t>
  </si>
  <si>
    <t>PRIMA</t>
  </si>
  <si>
    <t xml:space="preserve">CESANTIAS </t>
  </si>
  <si>
    <t>TOTAL BASE DE LIQUIDACIÒN:</t>
  </si>
  <si>
    <t>PROMEDIO SALARIO VARIABLE:</t>
  </si>
  <si>
    <t xml:space="preserve">VACACIONES </t>
  </si>
  <si>
    <t xml:space="preserve">INTERESES A LAS CESANTIAS </t>
  </si>
  <si>
    <t xml:space="preserve">CONCEPTO </t>
  </si>
  <si>
    <t>/</t>
  </si>
  <si>
    <t>X</t>
  </si>
  <si>
    <t xml:space="preserve">PORCENTAJE </t>
  </si>
  <si>
    <t xml:space="preserve">TOTAL </t>
  </si>
  <si>
    <t>RESUMEN LIQUIDACIÓN DE PAGOS</t>
  </si>
  <si>
    <t xml:space="preserve">INTERESES CESANTIAS </t>
  </si>
  <si>
    <t>CONCEPTO</t>
  </si>
  <si>
    <t>BASE</t>
  </si>
  <si>
    <t xml:space="preserve">TOTAL DEVENGOS </t>
  </si>
  <si>
    <t>SE HACE CONSTAR:</t>
  </si>
  <si>
    <t>NOMBRE REPRESENTANTE LEGAL</t>
  </si>
  <si>
    <t>Representante Legal</t>
  </si>
  <si>
    <t>C.C.:</t>
  </si>
  <si>
    <t>TIPO DE CONTRATO:</t>
  </si>
  <si>
    <t>SMMLV</t>
  </si>
  <si>
    <t>VALOR</t>
  </si>
  <si>
    <t xml:space="preserve">CANTIDAD POR PAGAR </t>
  </si>
  <si>
    <t>SALARIO BASE</t>
  </si>
  <si>
    <t xml:space="preserve">INDEMNIZACIONES </t>
  </si>
  <si>
    <t>TOTAL DIAS A INDEMNIZAR:</t>
  </si>
  <si>
    <t>EMPRESA</t>
  </si>
  <si>
    <t>NIT</t>
  </si>
  <si>
    <t>EMPLEADO</t>
  </si>
  <si>
    <t>CARGO</t>
  </si>
  <si>
    <t>TIPO DE CONTRATO DE TRABAJO</t>
  </si>
  <si>
    <t>MOTIVO DE RETIRO</t>
  </si>
  <si>
    <t>SALARIO MENSUAL CONTRATADO</t>
  </si>
  <si>
    <t>ABC LTDA</t>
  </si>
  <si>
    <t>897873290-8</t>
  </si>
  <si>
    <t>JHONATAN JAVIER HENAO PULGARIN</t>
  </si>
  <si>
    <t>TIPO DE IDENTIFICACIÓN</t>
  </si>
  <si>
    <t>CÉDULA DE CIUDADANÍA</t>
  </si>
  <si>
    <t>NÚMERO DE IDENTIFICACIÓN</t>
  </si>
  <si>
    <t>CONTADOR</t>
  </si>
  <si>
    <t>A TÉRMINO FIJO</t>
  </si>
  <si>
    <t>DESPIDO SIN JUSTA CAUSA</t>
  </si>
  <si>
    <t>JORNADA ORDINARIA</t>
  </si>
  <si>
    <t>8:00 AM - 12:OOM  2:00 PM - 6:00 PM DE LÚNES A SÁBADO</t>
  </si>
  <si>
    <t>FECHA INICIO DE CONTRATO</t>
  </si>
  <si>
    <t>FECHA DE RETIRO</t>
  </si>
  <si>
    <t>FECHA DE TERMINACIÓN DE CONTRATO</t>
  </si>
  <si>
    <t>OBSERVACIONES</t>
  </si>
  <si>
    <t>A TÉRMINO INDEFINIDO</t>
  </si>
  <si>
    <t>POR OBRA O LABOR DETERMINADA</t>
  </si>
  <si>
    <t>CÉDULA DE EXTRANJERÍA</t>
  </si>
  <si>
    <t>OTRO</t>
  </si>
  <si>
    <t>RENUNCIA</t>
  </si>
  <si>
    <t>DESPIDO CON JUSTA CAUSA</t>
  </si>
  <si>
    <t>SI/NO</t>
  </si>
  <si>
    <t>SI</t>
  </si>
  <si>
    <t>NO</t>
  </si>
  <si>
    <t>PERIODO DE PAGO</t>
  </si>
  <si>
    <t>QUINCENAL</t>
  </si>
  <si>
    <t>MENSUAL</t>
  </si>
  <si>
    <t>¿EL SALDO CORRESPONDIENTE AL SALARIO POR LOS DÍAS TRABAJADOS DESDE LA ÚLTIMA NÓMINA LIQUIDADA SERÁN PAGADOS EN ESTA LIQUIDACIÓN?</t>
  </si>
  <si>
    <t>¿EL TRABAJO SUPLEMENTARIO REALIZADO EN LOS DIAS TRABAJADOS DESDE LA ÚLTIMA NÓMINA LIQUIDADA SERÁ CANCELADO EN ESTA LIQUIDACIÓN?</t>
  </si>
  <si>
    <t>FACTOR</t>
  </si>
  <si>
    <t>Recargo nocturno</t>
  </si>
  <si>
    <t>Hora ordinaria dominical y festivo</t>
  </si>
  <si>
    <t>Hora ordinaria dominical y festivo nocturno</t>
  </si>
  <si>
    <t>Hora extra diurna</t>
  </si>
  <si>
    <t>Hora extra diurna dominical o festivo</t>
  </si>
  <si>
    <t>Hora extra nocturna</t>
  </si>
  <si>
    <t>Hora extra nocturna dominical o festivo</t>
  </si>
  <si>
    <t>HORAS DE TRABAJO MENSUAL</t>
  </si>
  <si>
    <t>VALOR HORA ORDINARIA</t>
  </si>
  <si>
    <t>TOTAL TRABAJO SUPLEMENTARIO</t>
  </si>
  <si>
    <t xml:space="preserve">¿LAS CESANTIAS HAN SIDO LIQUIDADAS Y PAGADAS EN LOS TIEMPOS ESTABLECIDOS? </t>
  </si>
  <si>
    <t xml:space="preserve">¿LA PRIMA DE SERVICIOS HA SIDO LIQUIDADA Y PAGADA EN LOS TIEMPOS ESTABLECIDOS? </t>
  </si>
  <si>
    <t>CESANTÍAS</t>
  </si>
  <si>
    <t>ÁREA O DEPENDENCIA</t>
  </si>
  <si>
    <t>ADMINISTRATIVA</t>
  </si>
  <si>
    <t>CLASE DE SALARIO</t>
  </si>
  <si>
    <t>FIJO</t>
  </si>
  <si>
    <t>VARIABLE</t>
  </si>
  <si>
    <t>AUX TRANSPORTE</t>
  </si>
  <si>
    <t>SALARIO</t>
  </si>
  <si>
    <t>COMISIONES</t>
  </si>
  <si>
    <t>AUXILIO DE TRANSPORTE</t>
  </si>
  <si>
    <t>HORAS EXTRAS</t>
  </si>
  <si>
    <t>RECARGOS NOCTURNOS</t>
  </si>
  <si>
    <t>RECARGOS POR TRABAJO DOMINICAL Y FESTIVO</t>
  </si>
  <si>
    <t>ENERO</t>
  </si>
  <si>
    <t>FEBRERO</t>
  </si>
  <si>
    <t>MARZO</t>
  </si>
  <si>
    <t>ABRIL</t>
  </si>
  <si>
    <t>MAYO</t>
  </si>
  <si>
    <t>JUNIO</t>
  </si>
  <si>
    <t>BONIFICACIONES HABITUALES</t>
  </si>
  <si>
    <t>VIÁTICOS PERMANENTES POR MANUTENCIÓN Y ALOJAMIENTO</t>
  </si>
  <si>
    <t>MES 12</t>
  </si>
  <si>
    <t>MES 11</t>
  </si>
  <si>
    <t>MES 10</t>
  </si>
  <si>
    <t>MES 9</t>
  </si>
  <si>
    <t>MES 8</t>
  </si>
  <si>
    <t>MES 7</t>
  </si>
  <si>
    <t>MES 6</t>
  </si>
  <si>
    <t>MES 5</t>
  </si>
  <si>
    <t>MES 4</t>
  </si>
  <si>
    <t>MES 3</t>
  </si>
  <si>
    <t>MES 2</t>
  </si>
  <si>
    <t>MES 1</t>
  </si>
  <si>
    <t>TOTAL PAGOS QUE CONSTITUYE SALARIO</t>
  </si>
  <si>
    <t>DETERMINACIÓN DE SALARIO VARIABLE</t>
  </si>
  <si>
    <t>PROMEDIO DEVENGADO EN ÚLTIMO AÑO DE SERVICIO</t>
  </si>
  <si>
    <t>¿EL SALARIO PRESENTÓ VARIACIÓN EN LOS ÚLTIMOS 3 MESES?</t>
  </si>
  <si>
    <t>¿UTILIZAR DÍAS LABORADOS CALCULADOS?</t>
  </si>
  <si>
    <t>DIAS LABORADOS INGRESADOS DE FORMA MANUAL</t>
  </si>
  <si>
    <t>INTERESES CESANTÍAS</t>
  </si>
  <si>
    <t xml:space="preserve">¿LOS INTERESES SOBRE CESANTIAS HAN SIDO LIQUIDADOS Y PAGADOS EN LOS TIEMPOS ESTABLECIDOS? </t>
  </si>
  <si>
    <t>PRIMA DE SERVICIOS</t>
  </si>
  <si>
    <t>VACACIONES</t>
  </si>
  <si>
    <t xml:space="preserve">¿LAS VACACIONES HAN SIDO LIQUIDADAS Y PAGADAS EN LOS TIEMPOS ESTABLECIDOS? </t>
  </si>
  <si>
    <t>FECHA DE INGRESO DEL TRABAJADOR DESPUÉS DE SUS ÚLTIMAS VACACIONES DISFRUTADAS</t>
  </si>
  <si>
    <t xml:space="preserve">¿EL TRABAJADOR CUENTA CON DIAS ACUMULADOS POR CONCEPTO DE VACACIONES DE AÑOS ANTERIORES? </t>
  </si>
  <si>
    <t>¿CÚANTOS DIAS ACUMULADOS TIENE DE VACACIONES PENDIENTES?</t>
  </si>
  <si>
    <t xml:space="preserve">¿LA TOTALIDAD DE LAS VACACIONES SERÁN COMPENSADAS DESDE EL INICIO DEL CONTRATO POR EL NO DISFRUTE DE LAS MISMAS? </t>
  </si>
  <si>
    <t>CONTRATO POR OBRA O LABOR</t>
  </si>
  <si>
    <t>CONTRATO A TÉRMINO FIJO</t>
  </si>
  <si>
    <t>CONTRATO A TÉRMINO INDEFINIDO</t>
  </si>
  <si>
    <t xml:space="preserve">DIAS TRABAJADOS </t>
  </si>
  <si>
    <t>FECHA DE INICIO CONTRATO</t>
  </si>
  <si>
    <t>FECHA TERMINACIÓN CONTRATO</t>
  </si>
  <si>
    <t>TOTAL DIAS CONTRATADOS</t>
  </si>
  <si>
    <t>DIAS QUE FALTAN POR TRABAJAR Y QUE SE DEBEN INDEMNIZAR</t>
  </si>
  <si>
    <t>PORCENTAJE DE AVANCE DE OBRA A LA FECHA DE RETIRO</t>
  </si>
  <si>
    <t>SALARIOS PAGADOS HASTA LA FECHA DE RETIRO</t>
  </si>
  <si>
    <t>DÍAS TRABAJADOS</t>
  </si>
  <si>
    <t>SALARIO QUE EL TRABAJADOR HUBIERA GANADO SI COMPLETARA LA OBRA</t>
  </si>
  <si>
    <t>DÍAS MÍNIMOS A INDEMNIZAR</t>
  </si>
  <si>
    <t>SALARIO MÍNIMO A INDEMNIZAR</t>
  </si>
  <si>
    <t xml:space="preserve">SALARIO &lt;10 SMMLV </t>
  </si>
  <si>
    <t>SALARIO &gt;=10 SMMLV</t>
  </si>
  <si>
    <t>DIAS INDEMNIZACIÓN PRIMER AÑO</t>
  </si>
  <si>
    <t>DIAS A INDEMNIZAR AÑOS SIGUIENTES</t>
  </si>
  <si>
    <t>SALARIO ES INFERIOR A 10 SMMLV</t>
  </si>
  <si>
    <t>SALARIO ES IGUAL O SUPERIOR A 10 SMMLV</t>
  </si>
  <si>
    <t>EMPLEADO:</t>
  </si>
  <si>
    <t>DOCUMENTO DE IDENTIFICACIÓN:</t>
  </si>
  <si>
    <t>TRABAJO SUPLEMENTARIO Y DE HORAS EXTRAS</t>
  </si>
  <si>
    <t xml:space="preserve">¿EL PERIODO DE PAGO DE SU NÓMINA ES MENSUAL O QUINCENAL? </t>
  </si>
  <si>
    <t xml:space="preserve">FECHA DE RETIRO DE EMPLEADO </t>
  </si>
  <si>
    <t>FECHA DE INICIO DE CONTRATO</t>
  </si>
  <si>
    <t>DÍAS DE SALARIO CANCELADOS EN ESTA LIQUIDACIÓN</t>
  </si>
  <si>
    <t>INFORMACIÓN GENERAL DE LIQUIDACIÒN</t>
  </si>
  <si>
    <t>TIEMPO TOTAL EN DÍAS:</t>
  </si>
  <si>
    <t>SALARIO MENSUAL CONTRATADO:</t>
  </si>
  <si>
    <t>AUXILIO DE TRANSPORTE:</t>
  </si>
  <si>
    <t>CESANTIAS</t>
  </si>
  <si>
    <t>FECHA DE INICIO PARA LIQUIDACIÓN</t>
  </si>
  <si>
    <t>DIAS LIQUIDADOS</t>
  </si>
  <si>
    <t>DIAS DEL PERIODO LIQUIDADO</t>
  </si>
  <si>
    <t>RESUMEN LIQUIDACIÓN DESCUENTOS</t>
  </si>
  <si>
    <t>DIAS ACUMULADOS VACACIONES PERIODOS ANTERIORES</t>
  </si>
  <si>
    <t>ULTIMO AÑO DE SERVICIO</t>
  </si>
  <si>
    <t>SMMLV DEL AÑO EN QUE SE EFECTUA LA LIQUIDACIÓN</t>
  </si>
  <si>
    <t>AUXILIO DE TRANSPORTE DEL AÑO EN QUE SE EFECTUA LA LIQUIDACIÓN</t>
  </si>
  <si>
    <t>DETERMINACIÓN DE PROMEDIO DE LOS 6 MESES</t>
  </si>
  <si>
    <t>TOTAL PAGOS QUE CONSTITUYEN SALARIO</t>
  </si>
  <si>
    <t>PROMEDIO DEVENGADO EN LOS MESES DEL SEMESTRE</t>
  </si>
  <si>
    <t>CANTIDAD DE MESES CON VALORES</t>
  </si>
  <si>
    <t xml:space="preserve">SALARIOS PENDIENTES </t>
  </si>
  <si>
    <t>AUXILIO DE  TRANSPORTE PENDIENTE</t>
  </si>
  <si>
    <t xml:space="preserve">CÁLCULO DE LIQUIDACION </t>
  </si>
  <si>
    <t>TOTAL DESCUENTOS</t>
  </si>
  <si>
    <t>1. Que el empleador ha incorporado en la presente liquidación los importes correspondientes a salarios, horas extras, descansos compensatorios, cesantías, vacaciones, prima de servicios, auxilio de transporte, y en sí, todo concepto relacionado con salarios, prestaciones e indemnizaciones causadas al quedar extinguido el contrato de trabajo.</t>
  </si>
  <si>
    <t>FECHA DE INICIO PARA LIQUIDACIÓN DE CESANTIAS</t>
  </si>
  <si>
    <t>FECHA DE INICIO PARA LIQUIDACIÓN DE INTERESES SOBRE CESANTIAS</t>
  </si>
  <si>
    <t>FECHA DE INICIO PARA LIQUIDACIÓN DE PRIMA</t>
  </si>
  <si>
    <t>LIQUIDACIÓN DE CONTRATO DE TRABAJO</t>
  </si>
  <si>
    <t>No.</t>
  </si>
  <si>
    <t>Planilla de liquidación de C.T.</t>
  </si>
  <si>
    <t>¿CUÁNTOS DÍAS DE SALARIO CANCELA ESTA LIQUIDACIÓN?</t>
  </si>
  <si>
    <t>¿EL DESCUENTO DE SEGURIDAD SOCIAL DEL EMPLEADO POR LOS DIAS TRABAJADOS DESDE LA ÚLTIMA NÓMINA LIQUIDADA  SERÁ EFECTUADO EN ÉSTA LIQUIDACIÓN?</t>
  </si>
  <si>
    <t>INDEMNIZACIONES DE LEY ART 64 CST</t>
  </si>
  <si>
    <t>VALOR DE LIQUIDACIÓN</t>
  </si>
  <si>
    <t>VALOR DE LIQUIDACION EN LETRAS:</t>
  </si>
  <si>
    <t>¡Por favor seleccionar y/o diligenciar solo las casillas de color blanco¡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</si>
</sst>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164" formatCode="_-&quot;$&quot;\ * #,##0_-;\-&quot;$&quot;\ * #,##0_-;_-&quot;$&quot;\ * &quot;-&quot;_-;_-@_-"/>
    <numFmt numFmtId="165" formatCode="&quot;$&quot;\ #,##0;[Red]&quot;$&quot;\ \-#,##0"/>
    <numFmt numFmtId="166" formatCode="General_)"/>
    <numFmt numFmtId="167" formatCode="&quot;$&quot;\ #,##0"/>
    <numFmt numFmtId="168" formatCode="dd\-mm\-yyyy;@"/>
    <numFmt numFmtId="169" formatCode="_-&quot;$&quot;\ * #,##0_-;\-&quot;$&quot;\ * #,##0_-;_-&quot;$&quot;\ * &quot;-&quot;??_-;_-@_-"/>
    <numFmt numFmtId="170" formatCode="0.000"/>
    <numFmt numFmtId="171" formatCode="_-&quot;$&quot;* #,##0_-;\-&quot;$&quot;* #,##0_-;_-&quot;$&quot;*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Narrow"/>
      <family val="2"/>
    </font>
    <font>
      <b/>
      <sz val="12"/>
      <color theme="1"/>
      <name val="Arial Narrow"/>
      <family val="2"/>
    </font>
    <font>
      <b/>
      <u/>
      <sz val="12"/>
      <color theme="0"/>
      <name val="Arial Narrow"/>
      <family val="2"/>
    </font>
    <font>
      <u/>
      <sz val="12"/>
      <color theme="1"/>
      <name val="Arial Narrow"/>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Courier"/>
      <family val="3"/>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1"/>
      <name val="Calibri"/>
      <family val="2"/>
      <scheme val="minor"/>
    </font>
    <font>
      <sz val="11"/>
      <name val="Calibri"/>
      <family val="2"/>
      <scheme val="minor"/>
    </font>
    <font>
      <sz val="9"/>
      <name val="Calibri"/>
      <family val="2"/>
      <scheme val="minor"/>
    </font>
    <font>
      <sz val="13"/>
      <color theme="1"/>
      <name val="Arial Narrow"/>
      <family val="2"/>
    </font>
    <font>
      <sz val="8"/>
      <name val="Calibri"/>
      <family val="2"/>
      <scheme val="minor"/>
    </font>
    <font>
      <sz val="9"/>
      <color indexed="81"/>
      <name val="Tahoma"/>
      <family val="2"/>
    </font>
    <font>
      <b/>
      <sz val="9"/>
      <color indexed="81"/>
      <name val="Tahoma"/>
      <family val="2"/>
    </font>
    <font>
      <sz val="14"/>
      <color theme="1"/>
      <name val="Arial Narrow"/>
      <family val="2"/>
    </font>
    <font>
      <u/>
      <sz val="11"/>
      <color theme="10"/>
      <name val="Calibri"/>
      <family val="2"/>
      <scheme val="minor"/>
    </font>
    <font>
      <b/>
      <sz val="14"/>
      <color theme="1"/>
      <name val="Calibri"/>
      <family val="2"/>
      <scheme val="minor"/>
    </font>
    <font>
      <b/>
      <i/>
      <sz val="11"/>
      <color theme="1"/>
      <name val="Calibri"/>
      <family val="2"/>
      <scheme val="minor"/>
    </font>
    <font>
      <b/>
      <i/>
      <sz val="12"/>
      <color theme="1"/>
      <name val="Arial Narrow"/>
      <family val="2"/>
    </font>
    <font>
      <b/>
      <i/>
      <sz val="14"/>
      <color theme="1"/>
      <name val="Arial Narrow"/>
      <family val="2"/>
    </font>
    <font>
      <i/>
      <u/>
      <sz val="12"/>
      <color theme="1"/>
      <name val="Arial Narrow"/>
      <family val="2"/>
    </font>
    <font>
      <b/>
      <sz val="36"/>
      <color theme="1"/>
      <name val="Arial Narrow"/>
      <family val="2"/>
    </font>
    <font>
      <b/>
      <sz val="36"/>
      <color theme="1"/>
      <name val="Calibri"/>
      <family val="2"/>
      <scheme val="minor"/>
    </font>
    <font>
      <i/>
      <sz val="11"/>
      <color theme="1"/>
      <name val="Calibri"/>
      <family val="2"/>
      <scheme val="minor"/>
    </font>
    <font>
      <b/>
      <i/>
      <u/>
      <sz val="11"/>
      <color theme="1"/>
      <name val="Calibri"/>
      <family val="2"/>
      <scheme val="minor"/>
    </font>
    <font>
      <b/>
      <u/>
      <sz val="18"/>
      <name val="Calibri"/>
      <family val="2"/>
      <scheme val="minor"/>
    </font>
  </fonts>
  <fills count="30">
    <fill>
      <patternFill patternType="none"/>
    </fill>
    <fill>
      <patternFill patternType="gray125"/>
    </fill>
    <fill>
      <patternFill patternType="solid">
        <fgColor rgb="FF7030A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43CE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52">
    <xf numFmtId="0" fontId="0" fillId="0" borderId="0"/>
    <xf numFmtId="41" fontId="1" fillId="0" borderId="0" applyFont="0" applyFill="0" applyBorder="0" applyAlignment="0" applyProtection="0"/>
    <xf numFmtId="164" fontId="1" fillId="0" borderId="0" applyFont="0" applyFill="0" applyBorder="0" applyAlignment="0" applyProtection="0"/>
    <xf numFmtId="0" fontId="7"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5" borderId="0" applyNumberFormat="0" applyBorder="0" applyAlignment="0" applyProtection="0"/>
    <xf numFmtId="0" fontId="11" fillId="17" borderId="22" applyNumberFormat="0" applyAlignment="0" applyProtection="0"/>
    <xf numFmtId="0" fontId="12" fillId="18" borderId="23" applyNumberFormat="0" applyAlignment="0" applyProtection="0"/>
    <xf numFmtId="0" fontId="13" fillId="0" borderId="24" applyNumberFormat="0" applyFill="0" applyAlignment="0" applyProtection="0"/>
    <xf numFmtId="0" fontId="14" fillId="0" borderId="0" applyNumberFormat="0" applyFill="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2" borderId="0" applyNumberFormat="0" applyBorder="0" applyAlignment="0" applyProtection="0"/>
    <xf numFmtId="0" fontId="15" fillId="8" borderId="22" applyNumberFormat="0" applyAlignment="0" applyProtection="0"/>
    <xf numFmtId="0" fontId="16" fillId="4" borderId="0" applyNumberFormat="0" applyBorder="0" applyAlignment="0" applyProtection="0"/>
    <xf numFmtId="165" fontId="7" fillId="0" borderId="0" applyFont="0" applyFill="0" applyBorder="0" applyAlignment="0" applyProtection="0"/>
    <xf numFmtId="0" fontId="17" fillId="23" borderId="0" applyNumberFormat="0" applyBorder="0" applyAlignment="0" applyProtection="0"/>
    <xf numFmtId="0" fontId="18" fillId="0" borderId="0"/>
    <xf numFmtId="0" fontId="7" fillId="24" borderId="25"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0" fontId="19" fillId="17" borderId="2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7" applyNumberFormat="0" applyFill="0" applyAlignment="0" applyProtection="0"/>
    <xf numFmtId="0" fontId="24" fillId="0" borderId="28" applyNumberFormat="0" applyFill="0" applyAlignment="0" applyProtection="0"/>
    <xf numFmtId="0" fontId="14" fillId="0" borderId="29" applyNumberFormat="0" applyFill="0" applyAlignment="0" applyProtection="0"/>
    <xf numFmtId="0" fontId="25" fillId="0" borderId="30" applyNumberFormat="0" applyFill="0" applyAlignment="0" applyProtection="0"/>
    <xf numFmtId="9" fontId="1" fillId="0" borderId="0" applyFont="0" applyFill="0" applyBorder="0" applyAlignment="0" applyProtection="0"/>
    <xf numFmtId="44" fontId="1" fillId="0" borderId="0" applyFont="0" applyFill="0" applyBorder="0" applyAlignment="0" applyProtection="0"/>
    <xf numFmtId="0" fontId="34" fillId="0" borderId="0" applyNumberFormat="0" applyFill="0" applyBorder="0" applyAlignment="0" applyProtection="0"/>
  </cellStyleXfs>
  <cellXfs count="300">
    <xf numFmtId="0" fontId="0" fillId="0" borderId="0" xfId="0"/>
    <xf numFmtId="0" fontId="0" fillId="0" borderId="0" xfId="0" applyBorder="1"/>
    <xf numFmtId="0" fontId="0" fillId="0" borderId="0" xfId="0" applyFont="1"/>
    <xf numFmtId="0" fontId="34" fillId="0" borderId="0" xfId="51" applyAlignment="1">
      <alignment horizontal="center" vertical="center" wrapText="1"/>
    </xf>
    <xf numFmtId="0" fontId="0" fillId="0" borderId="0" xfId="0" applyBorder="1" applyAlignment="1">
      <alignment wrapText="1"/>
    </xf>
    <xf numFmtId="171" fontId="2" fillId="0" borderId="0" xfId="50" applyNumberFormat="1" applyFont="1" applyBorder="1"/>
    <xf numFmtId="0" fontId="0" fillId="0" borderId="0" xfId="0" applyAlignment="1">
      <alignment horizontal="center" vertical="center"/>
    </xf>
    <xf numFmtId="0" fontId="36" fillId="0" borderId="0" xfId="0" applyFont="1"/>
    <xf numFmtId="0" fontId="0" fillId="0" borderId="0" xfId="0" applyProtection="1">
      <protection locked="0"/>
    </xf>
    <xf numFmtId="0" fontId="0" fillId="0" borderId="1" xfId="0" applyFill="1" applyBorder="1" applyProtection="1">
      <protection locked="0"/>
    </xf>
    <xf numFmtId="0" fontId="0" fillId="0" borderId="1" xfId="0" applyBorder="1" applyProtection="1">
      <protection locked="0"/>
    </xf>
    <xf numFmtId="0" fontId="0" fillId="0" borderId="1" xfId="0" applyBorder="1" applyAlignment="1" applyProtection="1">
      <alignment horizontal="left"/>
      <protection locked="0"/>
    </xf>
    <xf numFmtId="171" fontId="0" fillId="0" borderId="1" xfId="50" applyNumberFormat="1" applyFont="1" applyBorder="1" applyProtection="1">
      <protection locked="0"/>
    </xf>
    <xf numFmtId="1" fontId="0" fillId="0" borderId="1" xfId="50" applyNumberFormat="1" applyFont="1" applyBorder="1" applyProtection="1">
      <protection locked="0"/>
    </xf>
    <xf numFmtId="14" fontId="0" fillId="0" borderId="1" xfId="50" applyNumberFormat="1" applyFont="1" applyBorder="1" applyProtection="1">
      <protection locked="0"/>
    </xf>
    <xf numFmtId="14" fontId="0" fillId="0" borderId="1" xfId="0" applyNumberFormat="1" applyBorder="1" applyProtection="1">
      <protection locked="0"/>
    </xf>
    <xf numFmtId="171" fontId="0" fillId="0" borderId="1" xfId="50" applyNumberFormat="1" applyFont="1" applyBorder="1" applyAlignment="1" applyProtection="1">
      <alignment horizontal="center" vertical="center"/>
      <protection locked="0"/>
    </xf>
    <xf numFmtId="0" fontId="0" fillId="0" borderId="0" xfId="0" applyProtection="1">
      <protection hidden="1"/>
    </xf>
    <xf numFmtId="0" fontId="36" fillId="29" borderId="1" xfId="0" applyFont="1" applyFill="1" applyBorder="1" applyProtection="1">
      <protection hidden="1"/>
    </xf>
    <xf numFmtId="0" fontId="36" fillId="29" borderId="1" xfId="0" applyFont="1" applyFill="1" applyBorder="1" applyAlignment="1" applyProtection="1">
      <alignment wrapText="1"/>
      <protection hidden="1"/>
    </xf>
    <xf numFmtId="0" fontId="0" fillId="28" borderId="1" xfId="0" applyFill="1" applyBorder="1" applyProtection="1">
      <protection hidden="1"/>
    </xf>
    <xf numFmtId="171" fontId="2" fillId="28" borderId="1" xfId="50" applyNumberFormat="1" applyFont="1" applyFill="1" applyBorder="1" applyProtection="1">
      <protection hidden="1"/>
    </xf>
    <xf numFmtId="171" fontId="36" fillId="28" borderId="1" xfId="0" applyNumberFormat="1" applyFont="1" applyFill="1" applyBorder="1" applyAlignment="1" applyProtection="1">
      <alignment vertical="center"/>
      <protection hidden="1"/>
    </xf>
    <xf numFmtId="0" fontId="35" fillId="29" borderId="1" xfId="0" applyFont="1" applyFill="1" applyBorder="1" applyAlignment="1" applyProtection="1">
      <alignment horizontal="center" vertical="center"/>
      <protection hidden="1"/>
    </xf>
    <xf numFmtId="0" fontId="0" fillId="29" borderId="1" xfId="0" applyFill="1" applyBorder="1" applyProtection="1">
      <protection hidden="1"/>
    </xf>
    <xf numFmtId="0" fontId="0" fillId="29" borderId="1" xfId="0" applyFill="1" applyBorder="1" applyAlignment="1" applyProtection="1">
      <alignment wrapText="1"/>
      <protection hidden="1"/>
    </xf>
    <xf numFmtId="0" fontId="2" fillId="29" borderId="2" xfId="0" applyFont="1" applyFill="1" applyBorder="1" applyAlignment="1" applyProtection="1">
      <alignment horizontal="center" vertical="center"/>
      <protection hidden="1"/>
    </xf>
    <xf numFmtId="0" fontId="27" fillId="29" borderId="1" xfId="0" applyFont="1" applyFill="1" applyBorder="1" applyAlignment="1" applyProtection="1">
      <alignment horizontal="left" vertical="center"/>
      <protection hidden="1"/>
    </xf>
    <xf numFmtId="0" fontId="27" fillId="29" borderId="1" xfId="0" applyFont="1" applyFill="1" applyBorder="1" applyAlignment="1" applyProtection="1">
      <alignment horizontal="left"/>
      <protection hidden="1"/>
    </xf>
    <xf numFmtId="0" fontId="26" fillId="29" borderId="1" xfId="0" applyFont="1" applyFill="1" applyBorder="1" applyAlignment="1" applyProtection="1">
      <alignment horizontal="center" vertical="center"/>
      <protection hidden="1"/>
    </xf>
    <xf numFmtId="169" fontId="2" fillId="28" borderId="2" xfId="0" applyNumberFormat="1" applyFont="1" applyFill="1" applyBorder="1" applyProtection="1">
      <protection hidden="1"/>
    </xf>
    <xf numFmtId="0" fontId="27" fillId="28" borderId="1" xfId="0" applyFont="1" applyFill="1" applyBorder="1" applyAlignment="1" applyProtection="1">
      <alignment horizontal="center" vertical="center"/>
      <protection hidden="1"/>
    </xf>
    <xf numFmtId="164" fontId="27" fillId="28" borderId="1" xfId="0" applyNumberFormat="1" applyFont="1" applyFill="1" applyBorder="1" applyAlignment="1" applyProtection="1">
      <alignment horizontal="center" vertical="center"/>
      <protection hidden="1"/>
    </xf>
    <xf numFmtId="0" fontId="27" fillId="28" borderId="1" xfId="0" applyFont="1" applyFill="1" applyBorder="1" applyAlignment="1" applyProtection="1">
      <alignment horizontal="center"/>
      <protection hidden="1"/>
    </xf>
    <xf numFmtId="164" fontId="26" fillId="29" borderId="1" xfId="0" applyNumberFormat="1" applyFont="1" applyFill="1" applyBorder="1" applyAlignment="1" applyProtection="1">
      <alignment horizontal="center" vertical="center" wrapText="1"/>
      <protection hidden="1"/>
    </xf>
    <xf numFmtId="1" fontId="27" fillId="0" borderId="1" xfId="0" applyNumberFormat="1" applyFont="1" applyFill="1" applyBorder="1" applyAlignment="1" applyProtection="1">
      <alignment horizontal="center" vertical="center" wrapText="1"/>
      <protection locked="0"/>
    </xf>
    <xf numFmtId="1" fontId="0" fillId="0" borderId="1" xfId="1" applyNumberFormat="1" applyFont="1"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36" fillId="28" borderId="0" xfId="0" applyFont="1" applyFill="1" applyAlignment="1" applyProtection="1">
      <alignment vertical="center"/>
      <protection hidden="1"/>
    </xf>
    <xf numFmtId="0" fontId="36" fillId="0" borderId="0" xfId="0" applyFont="1" applyAlignment="1" applyProtection="1">
      <alignment vertical="center"/>
      <protection hidden="1"/>
    </xf>
    <xf numFmtId="0" fontId="36" fillId="29" borderId="1" xfId="0" applyFont="1" applyFill="1" applyBorder="1" applyAlignment="1" applyProtection="1">
      <alignment vertical="center" wrapText="1"/>
      <protection hidden="1"/>
    </xf>
    <xf numFmtId="0" fontId="36" fillId="29" borderId="1" xfId="0" applyFont="1" applyFill="1" applyBorder="1" applyAlignment="1" applyProtection="1">
      <alignment vertical="center"/>
      <protection hidden="1"/>
    </xf>
    <xf numFmtId="0" fontId="0" fillId="0" borderId="38" xfId="0" applyFill="1" applyBorder="1" applyProtection="1">
      <protection hidden="1"/>
    </xf>
    <xf numFmtId="0" fontId="2" fillId="29" borderId="1" xfId="0" applyFont="1" applyFill="1" applyBorder="1" applyAlignment="1" applyProtection="1">
      <alignment horizontal="center" vertical="center"/>
      <protection hidden="1"/>
    </xf>
    <xf numFmtId="14" fontId="0" fillId="0" borderId="1" xfId="0" applyNumberFormat="1" applyBorder="1" applyAlignment="1" applyProtection="1">
      <alignment horizontal="center" vertical="center"/>
      <protection locked="0"/>
    </xf>
    <xf numFmtId="1" fontId="0" fillId="26" borderId="1" xfId="0" applyNumberFormat="1" applyFont="1" applyFill="1" applyBorder="1" applyAlignment="1" applyProtection="1">
      <alignment horizontal="center" vertical="center"/>
      <protection locked="0"/>
    </xf>
    <xf numFmtId="0" fontId="0" fillId="0" borderId="0" xfId="0" applyFont="1" applyProtection="1">
      <protection hidden="1"/>
    </xf>
    <xf numFmtId="164" fontId="0" fillId="0" borderId="0" xfId="2" applyNumberFormat="1" applyFont="1" applyAlignment="1" applyProtection="1">
      <alignment vertical="center"/>
      <protection hidden="1"/>
    </xf>
    <xf numFmtId="0" fontId="0" fillId="0" borderId="0" xfId="0" applyFont="1" applyAlignment="1" applyProtection="1">
      <alignment vertical="center"/>
      <protection hidden="1"/>
    </xf>
    <xf numFmtId="0" fontId="44" fillId="29" borderId="56" xfId="0" applyFont="1" applyFill="1" applyBorder="1" applyProtection="1">
      <protection hidden="1"/>
    </xf>
    <xf numFmtId="0" fontId="2" fillId="29" borderId="55" xfId="0" applyFont="1" applyFill="1" applyBorder="1" applyAlignment="1" applyProtection="1">
      <alignment horizontal="right"/>
      <protection hidden="1"/>
    </xf>
    <xf numFmtId="164" fontId="0" fillId="0" borderId="41" xfId="2" applyNumberFormat="1" applyFont="1" applyBorder="1" applyAlignment="1" applyProtection="1">
      <alignment vertical="center"/>
      <protection hidden="1"/>
    </xf>
    <xf numFmtId="164" fontId="0" fillId="28" borderId="1" xfId="2" applyNumberFormat="1" applyFont="1" applyFill="1" applyBorder="1" applyAlignment="1" applyProtection="1">
      <alignment horizontal="right" vertical="center"/>
      <protection hidden="1"/>
    </xf>
    <xf numFmtId="14" fontId="0" fillId="28" borderId="1" xfId="0" applyNumberFormat="1" applyFont="1" applyFill="1" applyBorder="1" applyAlignment="1" applyProtection="1">
      <alignment vertical="center"/>
      <protection hidden="1"/>
    </xf>
    <xf numFmtId="0" fontId="0" fillId="0" borderId="34" xfId="0" applyFont="1" applyBorder="1" applyProtection="1">
      <protection hidden="1"/>
    </xf>
    <xf numFmtId="0" fontId="42" fillId="28" borderId="1" xfId="2" applyNumberFormat="1" applyFont="1" applyFill="1" applyBorder="1" applyAlignment="1" applyProtection="1">
      <alignment horizontal="left" vertical="center"/>
      <protection hidden="1"/>
    </xf>
    <xf numFmtId="14" fontId="0" fillId="28" borderId="2" xfId="0" applyNumberFormat="1" applyFont="1" applyFill="1" applyBorder="1" applyAlignment="1" applyProtection="1">
      <alignment horizontal="center" vertical="center"/>
      <protection hidden="1"/>
    </xf>
    <xf numFmtId="0" fontId="0" fillId="0" borderId="47" xfId="0" applyFont="1" applyBorder="1" applyAlignment="1" applyProtection="1">
      <alignment vertical="center"/>
      <protection hidden="1"/>
    </xf>
    <xf numFmtId="0" fontId="42" fillId="28" borderId="1" xfId="0" applyFont="1" applyFill="1" applyBorder="1" applyAlignment="1" applyProtection="1">
      <alignment horizontal="left" vertical="center"/>
      <protection hidden="1"/>
    </xf>
    <xf numFmtId="14" fontId="0" fillId="28" borderId="1" xfId="0" applyNumberFormat="1" applyFont="1" applyFill="1" applyBorder="1" applyAlignment="1" applyProtection="1">
      <alignment horizontal="center" vertical="center"/>
      <protection hidden="1"/>
    </xf>
    <xf numFmtId="164" fontId="42" fillId="28" borderId="1" xfId="2" applyNumberFormat="1" applyFont="1" applyFill="1" applyBorder="1" applyAlignment="1" applyProtection="1">
      <alignment vertical="center"/>
      <protection hidden="1"/>
    </xf>
    <xf numFmtId="1" fontId="0" fillId="28" borderId="1" xfId="0" applyNumberFormat="1" applyFont="1" applyFill="1" applyBorder="1" applyAlignment="1" applyProtection="1">
      <alignment horizontal="center" vertical="center"/>
      <protection hidden="1"/>
    </xf>
    <xf numFmtId="1" fontId="0" fillId="28" borderId="1" xfId="1" applyNumberFormat="1" applyFont="1" applyFill="1" applyBorder="1" applyAlignment="1" applyProtection="1">
      <alignment horizontal="center" vertical="center"/>
      <protection hidden="1"/>
    </xf>
    <xf numFmtId="0" fontId="0" fillId="0" borderId="48" xfId="0" applyFont="1" applyBorder="1" applyProtection="1">
      <protection hidden="1"/>
    </xf>
    <xf numFmtId="164" fontId="36" fillId="28" borderId="1" xfId="2" applyNumberFormat="1" applyFont="1" applyFill="1" applyBorder="1" applyAlignment="1" applyProtection="1">
      <alignment vertical="center" wrapText="1"/>
      <protection hidden="1"/>
    </xf>
    <xf numFmtId="1" fontId="2" fillId="28" borderId="1" xfId="0" applyNumberFormat="1" applyFont="1" applyFill="1" applyBorder="1" applyAlignment="1" applyProtection="1">
      <alignment horizontal="center" vertical="center"/>
      <protection hidden="1"/>
    </xf>
    <xf numFmtId="171" fontId="2" fillId="28" borderId="1" xfId="50" applyNumberFormat="1" applyFont="1" applyFill="1" applyBorder="1" applyAlignment="1" applyProtection="1">
      <alignment vertical="center"/>
      <protection hidden="1"/>
    </xf>
    <xf numFmtId="0" fontId="0" fillId="27" borderId="34" xfId="0" applyFont="1" applyFill="1" applyBorder="1" applyProtection="1">
      <protection hidden="1"/>
    </xf>
    <xf numFmtId="164" fontId="36" fillId="27" borderId="41" xfId="2" applyNumberFormat="1" applyFont="1" applyFill="1" applyBorder="1" applyAlignment="1" applyProtection="1">
      <alignment vertical="center" wrapText="1"/>
      <protection hidden="1"/>
    </xf>
    <xf numFmtId="1" fontId="0" fillId="27" borderId="41" xfId="0" applyNumberFormat="1" applyFont="1" applyFill="1" applyBorder="1" applyAlignment="1" applyProtection="1">
      <alignment horizontal="center" vertical="center"/>
      <protection hidden="1"/>
    </xf>
    <xf numFmtId="171" fontId="0" fillId="27" borderId="47" xfId="50" applyNumberFormat="1" applyFont="1" applyFill="1" applyBorder="1" applyAlignment="1" applyProtection="1">
      <alignment vertical="center"/>
      <protection hidden="1"/>
    </xf>
    <xf numFmtId="0" fontId="0" fillId="0" borderId="41" xfId="0" applyFont="1" applyBorder="1" applyAlignment="1" applyProtection="1">
      <alignment vertical="center"/>
      <protection hidden="1"/>
    </xf>
    <xf numFmtId="0" fontId="0" fillId="0" borderId="46" xfId="0" applyFont="1" applyBorder="1" applyAlignment="1" applyProtection="1">
      <alignment vertical="center"/>
      <protection hidden="1"/>
    </xf>
    <xf numFmtId="0" fontId="2" fillId="0" borderId="34" xfId="0" applyFont="1" applyBorder="1" applyAlignment="1" applyProtection="1">
      <alignment horizontal="right"/>
      <protection hidden="1"/>
    </xf>
    <xf numFmtId="0" fontId="42" fillId="28" borderId="1" xfId="0" applyFont="1" applyFill="1" applyBorder="1" applyAlignment="1" applyProtection="1">
      <alignment horizontal="right" vertical="center"/>
      <protection hidden="1"/>
    </xf>
    <xf numFmtId="0" fontId="0" fillId="28" borderId="1" xfId="0" applyFill="1" applyBorder="1" applyAlignment="1" applyProtection="1">
      <alignment horizontal="center" vertical="center"/>
      <protection hidden="1"/>
    </xf>
    <xf numFmtId="0" fontId="0" fillId="0" borderId="47" xfId="0" applyBorder="1" applyAlignment="1" applyProtection="1">
      <alignment vertical="center"/>
      <protection hidden="1"/>
    </xf>
    <xf numFmtId="164" fontId="0" fillId="0" borderId="0" xfId="2" applyNumberFormat="1" applyFont="1" applyBorder="1" applyAlignment="1" applyProtection="1">
      <alignment vertical="center"/>
      <protection hidden="1"/>
    </xf>
    <xf numFmtId="0" fontId="0" fillId="0" borderId="0" xfId="0" applyBorder="1" applyAlignment="1" applyProtection="1">
      <alignment vertical="center"/>
      <protection hidden="1"/>
    </xf>
    <xf numFmtId="0" fontId="0" fillId="0" borderId="0" xfId="0" applyFont="1" applyBorder="1" applyAlignment="1" applyProtection="1">
      <alignment horizontal="right" vertical="center"/>
      <protection hidden="1"/>
    </xf>
    <xf numFmtId="14" fontId="27" fillId="0" borderId="47" xfId="0" applyNumberFormat="1" applyFont="1" applyBorder="1" applyAlignment="1" applyProtection="1">
      <alignment vertical="center"/>
      <protection hidden="1"/>
    </xf>
    <xf numFmtId="0" fontId="2" fillId="28" borderId="1" xfId="0" applyFont="1" applyFill="1" applyBorder="1" applyAlignment="1" applyProtection="1">
      <alignment horizontal="center" vertical="center"/>
      <protection hidden="1"/>
    </xf>
    <xf numFmtId="164" fontId="2" fillId="0" borderId="0" xfId="2" applyNumberFormat="1" applyFont="1" applyBorder="1" applyAlignment="1" applyProtection="1">
      <alignment vertical="center"/>
      <protection hidden="1"/>
    </xf>
    <xf numFmtId="0" fontId="0" fillId="0" borderId="0" xfId="0" applyFont="1" applyBorder="1" applyAlignment="1" applyProtection="1">
      <alignment vertical="center"/>
      <protection hidden="1"/>
    </xf>
    <xf numFmtId="41" fontId="0" fillId="0" borderId="47" xfId="1" applyFont="1" applyBorder="1" applyAlignment="1" applyProtection="1">
      <alignment vertical="center"/>
      <protection hidden="1"/>
    </xf>
    <xf numFmtId="164" fontId="0" fillId="0" borderId="0" xfId="0" applyNumberFormat="1" applyFont="1" applyProtection="1">
      <protection hidden="1"/>
    </xf>
    <xf numFmtId="171" fontId="0" fillId="28" borderId="1" xfId="50" applyNumberFormat="1" applyFont="1" applyFill="1" applyBorder="1" applyAlignment="1" applyProtection="1">
      <alignment horizontal="center" vertical="center"/>
      <protection hidden="1"/>
    </xf>
    <xf numFmtId="1" fontId="0" fillId="28" borderId="1" xfId="0" applyNumberFormat="1" applyFont="1" applyFill="1" applyBorder="1" applyAlignment="1" applyProtection="1">
      <alignment vertical="center"/>
      <protection hidden="1"/>
    </xf>
    <xf numFmtId="170" fontId="0" fillId="0" borderId="0" xfId="0" applyNumberFormat="1" applyFont="1" applyProtection="1">
      <protection hidden="1"/>
    </xf>
    <xf numFmtId="164" fontId="42" fillId="28" borderId="1" xfId="2" applyNumberFormat="1" applyFont="1" applyFill="1" applyBorder="1" applyAlignment="1" applyProtection="1">
      <alignment vertical="center" wrapText="1"/>
      <protection hidden="1"/>
    </xf>
    <xf numFmtId="41" fontId="0" fillId="28" borderId="1" xfId="1" applyFont="1" applyFill="1" applyBorder="1" applyAlignment="1" applyProtection="1">
      <alignment vertical="center"/>
      <protection hidden="1"/>
    </xf>
    <xf numFmtId="1" fontId="0" fillId="0" borderId="0" xfId="0" applyNumberFormat="1" applyFont="1" applyProtection="1">
      <protection hidden="1"/>
    </xf>
    <xf numFmtId="164" fontId="36" fillId="28" borderId="1" xfId="2" applyNumberFormat="1" applyFont="1" applyFill="1" applyBorder="1" applyAlignment="1" applyProtection="1">
      <alignment vertical="center"/>
      <protection hidden="1"/>
    </xf>
    <xf numFmtId="1" fontId="2" fillId="28" borderId="1" xfId="0" applyNumberFormat="1" applyFont="1" applyFill="1" applyBorder="1" applyAlignment="1" applyProtection="1">
      <alignment vertical="center"/>
      <protection hidden="1"/>
    </xf>
    <xf numFmtId="0" fontId="2" fillId="28" borderId="1" xfId="0" applyFont="1" applyFill="1" applyBorder="1" applyAlignment="1" applyProtection="1">
      <alignment horizontal="center"/>
      <protection hidden="1"/>
    </xf>
    <xf numFmtId="164" fontId="0" fillId="28" borderId="1" xfId="2" applyNumberFormat="1" applyFont="1" applyFill="1" applyBorder="1" applyAlignment="1" applyProtection="1">
      <alignment vertical="center"/>
      <protection hidden="1"/>
    </xf>
    <xf numFmtId="164" fontId="0" fillId="28" borderId="1" xfId="2" applyNumberFormat="1" applyFont="1" applyFill="1" applyBorder="1" applyAlignment="1" applyProtection="1">
      <alignment vertical="center" wrapText="1"/>
      <protection hidden="1"/>
    </xf>
    <xf numFmtId="41" fontId="2" fillId="28" borderId="1" xfId="0" applyNumberFormat="1" applyFont="1" applyFill="1" applyBorder="1" applyAlignment="1" applyProtection="1">
      <alignment vertical="center"/>
      <protection hidden="1"/>
    </xf>
    <xf numFmtId="164" fontId="0" fillId="28" borderId="41" xfId="2" applyNumberFormat="1" applyFont="1" applyFill="1" applyBorder="1" applyAlignment="1" applyProtection="1">
      <alignment vertical="center"/>
      <protection hidden="1"/>
    </xf>
    <xf numFmtId="164" fontId="0" fillId="28" borderId="57" xfId="2" applyNumberFormat="1" applyFont="1" applyFill="1" applyBorder="1" applyAlignment="1" applyProtection="1">
      <alignment horizontal="right" vertical="center"/>
      <protection hidden="1"/>
    </xf>
    <xf numFmtId="0" fontId="0" fillId="28" borderId="1" xfId="2" applyNumberFormat="1" applyFont="1" applyFill="1" applyBorder="1" applyAlignment="1" applyProtection="1">
      <alignment horizontal="left" vertical="center"/>
      <protection hidden="1"/>
    </xf>
    <xf numFmtId="0" fontId="0" fillId="29" borderId="1" xfId="2" applyNumberFormat="1" applyFont="1" applyFill="1" applyBorder="1" applyAlignment="1" applyProtection="1">
      <alignment horizontal="left" vertical="center" wrapText="1"/>
      <protection hidden="1"/>
    </xf>
    <xf numFmtId="0" fontId="0" fillId="28" borderId="1" xfId="2" applyNumberFormat="1" applyFont="1" applyFill="1" applyBorder="1" applyAlignment="1" applyProtection="1">
      <alignment horizontal="left" vertical="center" wrapText="1"/>
      <protection hidden="1"/>
    </xf>
    <xf numFmtId="171" fontId="0" fillId="28" borderId="1" xfId="50" applyNumberFormat="1" applyFont="1" applyFill="1" applyBorder="1" applyAlignment="1" applyProtection="1">
      <alignment vertical="center"/>
      <protection hidden="1"/>
    </xf>
    <xf numFmtId="0" fontId="2" fillId="25" borderId="1" xfId="0" applyFont="1" applyFill="1" applyBorder="1" applyAlignment="1" applyProtection="1">
      <alignment horizontal="center" vertical="center"/>
      <protection hidden="1"/>
    </xf>
    <xf numFmtId="0" fontId="0" fillId="25" borderId="1" xfId="0" applyFill="1" applyBorder="1" applyProtection="1">
      <protection hidden="1"/>
    </xf>
    <xf numFmtId="0" fontId="0" fillId="0" borderId="1" xfId="0" applyBorder="1" applyProtection="1">
      <protection hidden="1"/>
    </xf>
    <xf numFmtId="171" fontId="0" fillId="0" borderId="1" xfId="50" applyNumberFormat="1" applyFont="1" applyBorder="1" applyProtection="1">
      <protection hidden="1"/>
    </xf>
    <xf numFmtId="0" fontId="4" fillId="0" borderId="35" xfId="0" applyFont="1" applyBorder="1" applyProtection="1">
      <protection hidden="1"/>
    </xf>
    <xf numFmtId="0" fontId="4" fillId="0" borderId="9" xfId="0" applyFont="1" applyBorder="1" applyProtection="1">
      <protection hidden="1"/>
    </xf>
    <xf numFmtId="0" fontId="4" fillId="0" borderId="11" xfId="0" applyFont="1" applyBorder="1" applyProtection="1">
      <protection hidden="1"/>
    </xf>
    <xf numFmtId="0" fontId="3" fillId="0" borderId="0" xfId="0" applyFont="1" applyProtection="1">
      <protection hidden="1"/>
    </xf>
    <xf numFmtId="0" fontId="6" fillId="0" borderId="0" xfId="0" applyFont="1" applyProtection="1">
      <protection hidden="1"/>
    </xf>
    <xf numFmtId="0" fontId="3" fillId="0" borderId="14" xfId="0" applyFont="1" applyBorder="1" applyAlignment="1" applyProtection="1">
      <protection hidden="1"/>
    </xf>
    <xf numFmtId="0" fontId="3" fillId="0" borderId="9" xfId="0" applyFont="1" applyBorder="1" applyAlignment="1" applyProtection="1">
      <protection hidden="1"/>
    </xf>
    <xf numFmtId="0" fontId="4" fillId="0" borderId="9" xfId="0" applyFont="1" applyBorder="1" applyAlignment="1" applyProtection="1">
      <protection hidden="1"/>
    </xf>
    <xf numFmtId="0" fontId="3" fillId="0" borderId="11" xfId="0" applyFont="1" applyBorder="1" applyAlignment="1" applyProtection="1">
      <protection hidden="1"/>
    </xf>
    <xf numFmtId="0" fontId="3" fillId="0" borderId="0" xfId="0" applyFont="1" applyBorder="1" applyAlignment="1" applyProtection="1">
      <protection hidden="1"/>
    </xf>
    <xf numFmtId="0" fontId="3" fillId="0" borderId="0" xfId="0" applyFont="1" applyBorder="1" applyProtection="1">
      <protection hidden="1"/>
    </xf>
    <xf numFmtId="171" fontId="3" fillId="0" borderId="0" xfId="50" applyNumberFormat="1" applyFont="1" applyFill="1" applyBorder="1" applyAlignment="1" applyProtection="1">
      <protection hidden="1"/>
    </xf>
    <xf numFmtId="0" fontId="5" fillId="2" borderId="31"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3" xfId="0" applyFont="1" applyFill="1" applyBorder="1" applyAlignment="1" applyProtection="1">
      <alignment horizontal="center"/>
      <protection hidden="1"/>
    </xf>
    <xf numFmtId="0" fontId="4" fillId="0" borderId="4" xfId="0" applyFont="1" applyBorder="1" applyAlignment="1" applyProtection="1">
      <alignment horizontal="center"/>
      <protection hidden="1"/>
    </xf>
    <xf numFmtId="0" fontId="3" fillId="0" borderId="4" xfId="0" applyFont="1" applyBorder="1" applyProtection="1">
      <protection hidden="1"/>
    </xf>
    <xf numFmtId="164" fontId="3" fillId="0" borderId="0" xfId="2" applyFont="1" applyBorder="1" applyProtection="1">
      <protection hidden="1"/>
    </xf>
    <xf numFmtId="0" fontId="4" fillId="0" borderId="0" xfId="0" applyFont="1" applyBorder="1" applyAlignment="1" applyProtection="1">
      <alignment horizontal="center" vertical="center"/>
      <protection hidden="1"/>
    </xf>
    <xf numFmtId="1" fontId="3" fillId="0" borderId="0" xfId="1" applyNumberFormat="1"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3" fillId="0" borderId="0" xfId="0" applyNumberFormat="1" applyFont="1" applyBorder="1" applyAlignment="1" applyProtection="1">
      <alignment horizontal="center" vertical="center"/>
      <protection hidden="1"/>
    </xf>
    <xf numFmtId="2" fontId="3" fillId="0" borderId="0" xfId="1" applyNumberFormat="1" applyFont="1" applyBorder="1" applyAlignment="1" applyProtection="1">
      <alignment horizontal="center" vertical="center"/>
      <protection hidden="1"/>
    </xf>
    <xf numFmtId="1" fontId="3" fillId="0" borderId="0" xfId="49" applyNumberFormat="1" applyFont="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164" fontId="0" fillId="0" borderId="0" xfId="0" applyNumberFormat="1" applyProtection="1">
      <protection hidden="1"/>
    </xf>
    <xf numFmtId="0" fontId="4" fillId="0" borderId="0" xfId="0" applyFont="1" applyBorder="1" applyAlignment="1" applyProtection="1">
      <alignment horizontal="center"/>
      <protection hidden="1"/>
    </xf>
    <xf numFmtId="41" fontId="3" fillId="0" borderId="0" xfId="1" applyFont="1" applyBorder="1" applyProtection="1">
      <protection hidden="1"/>
    </xf>
    <xf numFmtId="1" fontId="3" fillId="0" borderId="0" xfId="1" applyNumberFormat="1" applyFont="1" applyBorder="1" applyAlignment="1" applyProtection="1">
      <alignment horizontal="center"/>
      <protection hidden="1"/>
    </xf>
    <xf numFmtId="0" fontId="3" fillId="0" borderId="0" xfId="0" applyNumberFormat="1" applyFont="1" applyBorder="1" applyAlignment="1" applyProtection="1">
      <alignment horizontal="center"/>
      <protection hidden="1"/>
    </xf>
    <xf numFmtId="0" fontId="4" fillId="0" borderId="8" xfId="0" applyFont="1" applyBorder="1" applyProtection="1">
      <protection hidden="1"/>
    </xf>
    <xf numFmtId="164" fontId="3" fillId="0" borderId="32" xfId="2" applyFont="1" applyBorder="1" applyProtection="1">
      <protection hidden="1"/>
    </xf>
    <xf numFmtId="0" fontId="4" fillId="0" borderId="32" xfId="0" applyFont="1" applyBorder="1" applyAlignment="1" applyProtection="1">
      <alignment horizontal="center"/>
      <protection hidden="1"/>
    </xf>
    <xf numFmtId="41" fontId="3" fillId="0" borderId="32" xfId="1" applyFont="1" applyBorder="1" applyProtection="1">
      <protection hidden="1"/>
    </xf>
    <xf numFmtId="0" fontId="3" fillId="0" borderId="32" xfId="0" applyFont="1" applyBorder="1" applyProtection="1">
      <protection hidden="1"/>
    </xf>
    <xf numFmtId="164" fontId="3" fillId="0" borderId="0" xfId="2" applyFont="1" applyProtection="1">
      <protection hidden="1"/>
    </xf>
    <xf numFmtId="0" fontId="4" fillId="0" borderId="0" xfId="0" applyFont="1" applyAlignment="1" applyProtection="1">
      <alignment horizontal="center"/>
      <protection hidden="1"/>
    </xf>
    <xf numFmtId="41" fontId="3" fillId="0" borderId="0" xfId="1" applyFont="1" applyProtection="1">
      <protection hidden="1"/>
    </xf>
    <xf numFmtId="0" fontId="5" fillId="2" borderId="16" xfId="0" applyFont="1" applyFill="1" applyBorder="1" applyAlignment="1" applyProtection="1">
      <alignment horizontal="center"/>
      <protection hidden="1"/>
    </xf>
    <xf numFmtId="0" fontId="5" fillId="2" borderId="17" xfId="0" applyFont="1" applyFill="1" applyBorder="1" applyAlignment="1" applyProtection="1">
      <alignment horizontal="center"/>
      <protection hidden="1"/>
    </xf>
    <xf numFmtId="0" fontId="4" fillId="0" borderId="14" xfId="0" applyFont="1" applyBorder="1" applyAlignment="1" applyProtection="1">
      <alignment horizontal="center"/>
      <protection hidden="1"/>
    </xf>
    <xf numFmtId="0" fontId="3" fillId="0" borderId="9" xfId="0" applyFont="1" applyBorder="1" applyProtection="1">
      <protection hidden="1"/>
    </xf>
    <xf numFmtId="0" fontId="4" fillId="0" borderId="5" xfId="0" applyFont="1" applyBorder="1" applyProtection="1">
      <protection hidden="1"/>
    </xf>
    <xf numFmtId="164" fontId="0" fillId="0" borderId="0" xfId="2" applyFont="1" applyProtection="1">
      <protection hidden="1"/>
    </xf>
    <xf numFmtId="41" fontId="0" fillId="0" borderId="0" xfId="1" applyFont="1" applyProtection="1">
      <protection hidden="1"/>
    </xf>
    <xf numFmtId="0" fontId="3" fillId="0" borderId="15" xfId="0" applyFont="1" applyBorder="1" applyAlignment="1" applyProtection="1">
      <alignment vertical="top"/>
      <protection hidden="1"/>
    </xf>
    <xf numFmtId="164" fontId="3" fillId="0" borderId="16" xfId="2" applyFont="1" applyBorder="1" applyAlignment="1" applyProtection="1">
      <alignment vertical="top" wrapText="1"/>
      <protection hidden="1"/>
    </xf>
    <xf numFmtId="164" fontId="3" fillId="0" borderId="17" xfId="2" applyFont="1" applyBorder="1" applyAlignment="1" applyProtection="1">
      <alignment vertical="top" wrapText="1"/>
      <protection hidden="1"/>
    </xf>
    <xf numFmtId="0" fontId="0" fillId="0" borderId="0" xfId="0" applyBorder="1" applyProtection="1">
      <protection hidden="1"/>
    </xf>
    <xf numFmtId="164" fontId="0" fillId="0" borderId="6" xfId="2" applyFont="1" applyBorder="1" applyProtection="1">
      <protection hidden="1"/>
    </xf>
    <xf numFmtId="0" fontId="0" fillId="0" borderId="6" xfId="0" applyBorder="1" applyProtection="1">
      <protection hidden="1"/>
    </xf>
    <xf numFmtId="41" fontId="0" fillId="0" borderId="6" xfId="1" applyFont="1" applyBorder="1" applyProtection="1">
      <protection hidden="1"/>
    </xf>
    <xf numFmtId="0" fontId="29" fillId="0" borderId="0" xfId="0" applyFont="1" applyAlignment="1" applyProtection="1">
      <alignment horizontal="left" vertical="top" wrapText="1"/>
      <protection hidden="1"/>
    </xf>
    <xf numFmtId="0" fontId="29" fillId="0" borderId="0" xfId="0" applyFont="1" applyProtection="1">
      <protection hidden="1"/>
    </xf>
    <xf numFmtId="0" fontId="0" fillId="0" borderId="0" xfId="0" applyAlignment="1" applyProtection="1">
      <alignment horizontal="left" vertical="top" wrapText="1"/>
      <protection hidden="1"/>
    </xf>
    <xf numFmtId="166" fontId="27" fillId="0" borderId="3" xfId="37" applyNumberFormat="1" applyFont="1" applyBorder="1" applyProtection="1">
      <protection hidden="1"/>
    </xf>
    <xf numFmtId="166" fontId="27" fillId="0" borderId="0" xfId="37" applyNumberFormat="1" applyFont="1" applyBorder="1" applyProtection="1">
      <protection hidden="1"/>
    </xf>
    <xf numFmtId="3" fontId="27" fillId="0" borderId="3" xfId="37" applyNumberFormat="1" applyFont="1" applyBorder="1" applyProtection="1">
      <protection hidden="1"/>
    </xf>
    <xf numFmtId="166" fontId="26" fillId="0" borderId="0" xfId="37" applyNumberFormat="1" applyFont="1" applyBorder="1" applyProtection="1">
      <protection hidden="1"/>
    </xf>
    <xf numFmtId="166" fontId="28" fillId="0" borderId="0" xfId="37" applyNumberFormat="1" applyFont="1" applyBorder="1" applyProtection="1">
      <protection hidden="1"/>
    </xf>
    <xf numFmtId="167" fontId="27" fillId="0" borderId="0" xfId="37" applyNumberFormat="1" applyFont="1" applyBorder="1" applyProtection="1">
      <protection hidden="1"/>
    </xf>
    <xf numFmtId="0" fontId="3" fillId="25" borderId="4" xfId="0" applyFont="1" applyFill="1" applyBorder="1" applyProtection="1">
      <protection locked="0"/>
    </xf>
    <xf numFmtId="164" fontId="3" fillId="25" borderId="0" xfId="2" applyFont="1" applyFill="1" applyBorder="1" applyProtection="1">
      <protection locked="0"/>
    </xf>
    <xf numFmtId="0" fontId="3" fillId="25" borderId="9" xfId="0" applyFont="1" applyFill="1" applyBorder="1" applyProtection="1">
      <protection locked="0"/>
    </xf>
    <xf numFmtId="0" fontId="0" fillId="0" borderId="34"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36" fillId="29" borderId="55" xfId="0" applyFont="1" applyFill="1" applyBorder="1" applyProtection="1">
      <protection locked="0"/>
    </xf>
    <xf numFmtId="0" fontId="36" fillId="29" borderId="46" xfId="0" applyFont="1" applyFill="1" applyBorder="1" applyProtection="1">
      <protection locked="0"/>
    </xf>
    <xf numFmtId="0" fontId="43" fillId="0" borderId="0" xfId="0" applyFont="1" applyAlignment="1" applyProtection="1">
      <alignment horizontal="center"/>
      <protection hidden="1"/>
    </xf>
    <xf numFmtId="0" fontId="36" fillId="29" borderId="0" xfId="0" applyFont="1" applyFill="1" applyAlignment="1" applyProtection="1">
      <alignment horizontal="center" vertical="center" wrapText="1"/>
      <protection hidden="1"/>
    </xf>
    <xf numFmtId="0" fontId="2" fillId="28" borderId="1" xfId="0" applyFont="1" applyFill="1" applyBorder="1" applyAlignment="1" applyProtection="1">
      <alignment horizontal="center"/>
      <protection hidden="1"/>
    </xf>
    <xf numFmtId="0" fontId="26" fillId="28" borderId="39" xfId="0" applyFont="1" applyFill="1" applyBorder="1" applyAlignment="1" applyProtection="1">
      <alignment horizontal="center"/>
      <protection hidden="1"/>
    </xf>
    <xf numFmtId="0" fontId="26" fillId="28" borderId="42" xfId="0" applyFont="1" applyFill="1" applyBorder="1" applyAlignment="1" applyProtection="1">
      <alignment horizontal="center"/>
      <protection hidden="1"/>
    </xf>
    <xf numFmtId="0" fontId="26" fillId="28" borderId="40" xfId="0" applyFont="1" applyFill="1" applyBorder="1" applyAlignment="1" applyProtection="1">
      <alignment horizontal="center"/>
      <protection hidden="1"/>
    </xf>
    <xf numFmtId="0" fontId="36" fillId="28" borderId="1" xfId="0" applyFont="1" applyFill="1" applyBorder="1" applyAlignment="1" applyProtection="1">
      <alignment horizontal="center" vertical="center"/>
      <protection hidden="1"/>
    </xf>
    <xf numFmtId="0" fontId="2" fillId="29" borderId="31" xfId="0" applyFont="1" applyFill="1" applyBorder="1" applyAlignment="1">
      <alignment horizontal="center" vertical="center"/>
    </xf>
    <xf numFmtId="0" fontId="2" fillId="29" borderId="32" xfId="0" applyFont="1" applyFill="1" applyBorder="1" applyAlignment="1">
      <alignment horizontal="center" vertical="center"/>
    </xf>
    <xf numFmtId="0" fontId="2" fillId="29" borderId="33" xfId="0" applyFont="1" applyFill="1" applyBorder="1" applyAlignment="1">
      <alignment horizontal="center" vertical="center"/>
    </xf>
    <xf numFmtId="0" fontId="36" fillId="29" borderId="1" xfId="0" applyFont="1" applyFill="1" applyBorder="1" applyAlignment="1" applyProtection="1">
      <alignment horizontal="center" vertical="center"/>
      <protection hidden="1"/>
    </xf>
    <xf numFmtId="0" fontId="3" fillId="0" borderId="0" xfId="0" applyFont="1" applyProtection="1">
      <protection hidden="1"/>
    </xf>
    <xf numFmtId="1" fontId="3" fillId="0" borderId="1" xfId="0" applyNumberFormat="1" applyFont="1" applyFill="1" applyBorder="1" applyAlignment="1" applyProtection="1">
      <protection hidden="1"/>
    </xf>
    <xf numFmtId="1" fontId="3" fillId="0" borderId="10" xfId="0" applyNumberFormat="1" applyFont="1" applyFill="1" applyBorder="1" applyAlignment="1" applyProtection="1">
      <protection hidden="1"/>
    </xf>
    <xf numFmtId="0" fontId="5" fillId="2" borderId="35" xfId="0" applyFont="1" applyFill="1" applyBorder="1" applyAlignment="1" applyProtection="1">
      <alignment horizontal="center"/>
      <protection hidden="1"/>
    </xf>
    <xf numFmtId="0" fontId="5" fillId="2" borderId="36" xfId="0" applyFont="1" applyFill="1" applyBorder="1" applyAlignment="1" applyProtection="1">
      <alignment horizontal="center"/>
      <protection hidden="1"/>
    </xf>
    <xf numFmtId="0" fontId="5" fillId="2" borderId="44" xfId="0" applyFont="1" applyFill="1" applyBorder="1" applyAlignment="1" applyProtection="1">
      <alignment horizontal="center"/>
      <protection hidden="1"/>
    </xf>
    <xf numFmtId="168" fontId="3" fillId="0" borderId="1" xfId="0" applyNumberFormat="1" applyFont="1" applyFill="1" applyBorder="1" applyAlignment="1" applyProtection="1">
      <alignment horizontal="right"/>
      <protection hidden="1"/>
    </xf>
    <xf numFmtId="168" fontId="3" fillId="0" borderId="10" xfId="0" applyNumberFormat="1" applyFont="1" applyFill="1" applyBorder="1" applyAlignment="1" applyProtection="1">
      <alignment horizontal="right"/>
      <protection hidden="1"/>
    </xf>
    <xf numFmtId="0" fontId="3" fillId="0" borderId="9" xfId="0" applyFont="1" applyBorder="1" applyProtection="1">
      <protection hidden="1"/>
    </xf>
    <xf numFmtId="0" fontId="3" fillId="0" borderId="1" xfId="0" applyFont="1" applyBorder="1" applyProtection="1">
      <protection hidden="1"/>
    </xf>
    <xf numFmtId="0" fontId="4" fillId="0" borderId="49" xfId="0" applyFont="1" applyBorder="1" applyAlignment="1" applyProtection="1">
      <alignment horizontal="center"/>
      <protection hidden="1"/>
    </xf>
    <xf numFmtId="0" fontId="4" fillId="0" borderId="16" xfId="0" applyFont="1" applyBorder="1" applyAlignment="1" applyProtection="1">
      <alignment horizontal="center"/>
      <protection hidden="1"/>
    </xf>
    <xf numFmtId="0" fontId="4" fillId="0" borderId="50" xfId="0" applyFont="1" applyBorder="1" applyAlignment="1" applyProtection="1">
      <alignment horizontal="center"/>
      <protection hidden="1"/>
    </xf>
    <xf numFmtId="9" fontId="3" fillId="0" borderId="1" xfId="49" applyFont="1" applyBorder="1" applyAlignment="1" applyProtection="1">
      <alignment horizontal="center"/>
      <protection hidden="1"/>
    </xf>
    <xf numFmtId="164" fontId="4" fillId="25" borderId="1" xfId="2" applyFont="1" applyFill="1" applyBorder="1" applyProtection="1">
      <protection locked="0"/>
    </xf>
    <xf numFmtId="0" fontId="4" fillId="0" borderId="2" xfId="0" applyFont="1" applyBorder="1" applyAlignment="1" applyProtection="1">
      <alignment horizontal="center"/>
      <protection hidden="1"/>
    </xf>
    <xf numFmtId="0" fontId="5" fillId="2" borderId="31" xfId="0" applyFont="1" applyFill="1" applyBorder="1" applyAlignment="1" applyProtection="1">
      <alignment horizontal="center"/>
      <protection hidden="1"/>
    </xf>
    <xf numFmtId="0" fontId="5" fillId="2" borderId="16" xfId="0" applyFont="1" applyFill="1" applyBorder="1" applyAlignment="1" applyProtection="1">
      <alignment horizontal="center"/>
      <protection hidden="1"/>
    </xf>
    <xf numFmtId="0" fontId="5" fillId="2" borderId="17" xfId="0" applyFont="1" applyFill="1" applyBorder="1" applyAlignment="1" applyProtection="1">
      <alignment horizontal="center"/>
      <protection hidden="1"/>
    </xf>
    <xf numFmtId="168" fontId="3" fillId="0" borderId="1" xfId="0" applyNumberFormat="1" applyFont="1" applyBorder="1" applyAlignment="1" applyProtection="1">
      <alignment horizontal="right"/>
      <protection hidden="1"/>
    </xf>
    <xf numFmtId="168" fontId="3" fillId="0" borderId="10" xfId="0" applyNumberFormat="1" applyFont="1" applyBorder="1" applyAlignment="1" applyProtection="1">
      <alignment horizontal="right"/>
      <protection hidden="1"/>
    </xf>
    <xf numFmtId="1" fontId="3" fillId="0" borderId="1" xfId="0" applyNumberFormat="1" applyFont="1" applyBorder="1" applyAlignment="1" applyProtection="1">
      <protection hidden="1"/>
    </xf>
    <xf numFmtId="1" fontId="3" fillId="0" borderId="10" xfId="0" applyNumberFormat="1" applyFont="1" applyBorder="1" applyAlignment="1" applyProtection="1">
      <protection hidden="1"/>
    </xf>
    <xf numFmtId="168" fontId="3" fillId="0" borderId="1" xfId="0" applyNumberFormat="1" applyFont="1" applyBorder="1" applyAlignment="1" applyProtection="1">
      <protection hidden="1"/>
    </xf>
    <xf numFmtId="168" fontId="3" fillId="0" borderId="10" xfId="0" applyNumberFormat="1" applyFont="1" applyBorder="1" applyAlignment="1" applyProtection="1">
      <protection hidden="1"/>
    </xf>
    <xf numFmtId="1" fontId="4" fillId="0" borderId="1" xfId="0" applyNumberFormat="1" applyFont="1" applyBorder="1" applyAlignment="1" applyProtection="1">
      <protection hidden="1"/>
    </xf>
    <xf numFmtId="1" fontId="4" fillId="0" borderId="10" xfId="0" applyNumberFormat="1" applyFont="1" applyBorder="1" applyAlignment="1" applyProtection="1">
      <protection hidden="1"/>
    </xf>
    <xf numFmtId="1" fontId="3" fillId="0" borderId="13" xfId="0" applyNumberFormat="1" applyFont="1" applyBorder="1" applyAlignment="1" applyProtection="1">
      <protection hidden="1"/>
    </xf>
    <xf numFmtId="1" fontId="3" fillId="0" borderId="12" xfId="0" applyNumberFormat="1" applyFont="1" applyBorder="1" applyAlignment="1" applyProtection="1">
      <protection hidden="1"/>
    </xf>
    <xf numFmtId="0" fontId="4" fillId="0" borderId="1" xfId="0" applyFont="1" applyBorder="1" applyAlignment="1" applyProtection="1">
      <alignment horizontal="center"/>
      <protection hidden="1"/>
    </xf>
    <xf numFmtId="0" fontId="4" fillId="0" borderId="10" xfId="0" applyFont="1" applyBorder="1" applyAlignment="1" applyProtection="1">
      <alignment horizontal="center"/>
      <protection hidden="1"/>
    </xf>
    <xf numFmtId="164" fontId="3" fillId="0" borderId="1" xfId="2" applyFont="1" applyBorder="1" applyProtection="1">
      <protection hidden="1"/>
    </xf>
    <xf numFmtId="164" fontId="3" fillId="0" borderId="10" xfId="2" applyFont="1" applyBorder="1" applyProtection="1">
      <protection hidden="1"/>
    </xf>
    <xf numFmtId="164" fontId="3" fillId="25" borderId="1" xfId="2" applyFont="1" applyFill="1" applyBorder="1" applyProtection="1">
      <protection locked="0"/>
    </xf>
    <xf numFmtId="164" fontId="3" fillId="25" borderId="10" xfId="2" applyFont="1" applyFill="1" applyBorder="1" applyProtection="1">
      <protection locked="0"/>
    </xf>
    <xf numFmtId="0" fontId="5" fillId="2" borderId="15" xfId="0" applyFont="1" applyFill="1" applyBorder="1" applyAlignment="1" applyProtection="1">
      <alignment horizontal="center"/>
      <protection hidden="1"/>
    </xf>
    <xf numFmtId="164" fontId="3" fillId="0" borderId="1" xfId="0" applyNumberFormat="1" applyFont="1" applyBorder="1" applyProtection="1">
      <protection hidden="1"/>
    </xf>
    <xf numFmtId="0" fontId="3" fillId="0" borderId="10" xfId="0" applyFont="1" applyBorder="1" applyProtection="1">
      <protection hidden="1"/>
    </xf>
    <xf numFmtId="164" fontId="4" fillId="0" borderId="13" xfId="2" applyFont="1" applyBorder="1" applyProtection="1">
      <protection hidden="1"/>
    </xf>
    <xf numFmtId="164" fontId="4" fillId="0" borderId="12" xfId="2" applyFont="1" applyBorder="1" applyProtection="1">
      <protection hidden="1"/>
    </xf>
    <xf numFmtId="0" fontId="4" fillId="0" borderId="11" xfId="0" applyFont="1" applyBorder="1" applyProtection="1">
      <protection hidden="1"/>
    </xf>
    <xf numFmtId="0" fontId="4" fillId="0" borderId="13" xfId="0" applyFont="1" applyBorder="1" applyProtection="1">
      <protection hidden="1"/>
    </xf>
    <xf numFmtId="0" fontId="4" fillId="0" borderId="34" xfId="0" applyFont="1" applyBorder="1" applyAlignment="1" applyProtection="1">
      <alignment horizontal="center"/>
      <protection hidden="1"/>
    </xf>
    <xf numFmtId="0" fontId="4" fillId="0" borderId="19" xfId="0" applyFont="1" applyBorder="1" applyAlignment="1" applyProtection="1">
      <alignment horizontal="center"/>
      <protection hidden="1"/>
    </xf>
    <xf numFmtId="164" fontId="3" fillId="0" borderId="34" xfId="2" applyFont="1" applyBorder="1" applyProtection="1">
      <protection hidden="1"/>
    </xf>
    <xf numFmtId="164" fontId="3" fillId="0" borderId="19" xfId="2" applyFont="1" applyBorder="1" applyProtection="1">
      <protection hidden="1"/>
    </xf>
    <xf numFmtId="164" fontId="4" fillId="0" borderId="59" xfId="2" applyFont="1" applyBorder="1" applyProtection="1">
      <protection hidden="1"/>
    </xf>
    <xf numFmtId="164" fontId="4" fillId="0" borderId="33" xfId="2" applyFont="1" applyBorder="1" applyProtection="1">
      <protection hidden="1"/>
    </xf>
    <xf numFmtId="164" fontId="3" fillId="0" borderId="34" xfId="2" applyFont="1" applyBorder="1" applyAlignment="1" applyProtection="1">
      <alignment horizontal="center"/>
      <protection hidden="1"/>
    </xf>
    <xf numFmtId="164" fontId="3" fillId="0" borderId="19" xfId="2" applyFont="1" applyBorder="1" applyAlignment="1" applyProtection="1">
      <alignment horizontal="center"/>
      <protection hidden="1"/>
    </xf>
    <xf numFmtId="0" fontId="33" fillId="0" borderId="0" xfId="0" applyFont="1" applyAlignment="1" applyProtection="1">
      <alignment horizontal="left" vertical="top" wrapText="1"/>
      <protection hidden="1"/>
    </xf>
    <xf numFmtId="166" fontId="26" fillId="25" borderId="41" xfId="37" applyNumberFormat="1" applyFont="1" applyFill="1" applyBorder="1" applyProtection="1">
      <protection locked="0"/>
    </xf>
    <xf numFmtId="9" fontId="3" fillId="0" borderId="13" xfId="49" applyFont="1" applyBorder="1" applyAlignment="1" applyProtection="1">
      <alignment horizontal="center"/>
      <protection hidden="1"/>
    </xf>
    <xf numFmtId="41" fontId="3" fillId="0" borderId="13" xfId="1" applyFont="1" applyBorder="1" applyAlignment="1" applyProtection="1">
      <alignment horizontal="center"/>
      <protection hidden="1"/>
    </xf>
    <xf numFmtId="0" fontId="4" fillId="0" borderId="0" xfId="0" applyFont="1" applyBorder="1" applyAlignment="1" applyProtection="1">
      <alignment horizontal="left"/>
      <protection hidden="1"/>
    </xf>
    <xf numFmtId="0" fontId="4" fillId="0" borderId="6" xfId="0" applyFont="1" applyBorder="1" applyAlignment="1" applyProtection="1">
      <alignment horizontal="left"/>
      <protection hidden="1"/>
    </xf>
    <xf numFmtId="164" fontId="4" fillId="0" borderId="37" xfId="2" applyFont="1" applyBorder="1" applyProtection="1">
      <protection hidden="1"/>
    </xf>
    <xf numFmtId="164" fontId="4" fillId="0" borderId="7" xfId="2" applyFont="1" applyBorder="1" applyProtection="1">
      <protection hidden="1"/>
    </xf>
    <xf numFmtId="164" fontId="4" fillId="0" borderId="31" xfId="2" applyFont="1" applyBorder="1" applyProtection="1">
      <protection hidden="1"/>
    </xf>
    <xf numFmtId="166" fontId="26" fillId="25" borderId="0" xfId="37" applyNumberFormat="1" applyFont="1" applyFill="1" applyBorder="1" applyProtection="1">
      <protection locked="0"/>
    </xf>
    <xf numFmtId="0" fontId="3" fillId="0" borderId="11" xfId="0" applyFont="1" applyBorder="1" applyProtection="1">
      <protection hidden="1"/>
    </xf>
    <xf numFmtId="0" fontId="3" fillId="0" borderId="13" xfId="0" applyFont="1" applyBorder="1" applyProtection="1">
      <protection hidden="1"/>
    </xf>
    <xf numFmtId="171" fontId="3" fillId="0" borderId="13" xfId="50" applyNumberFormat="1" applyFont="1" applyFill="1" applyBorder="1" applyAlignment="1" applyProtection="1">
      <protection hidden="1"/>
    </xf>
    <xf numFmtId="171" fontId="3" fillId="0" borderId="12" xfId="50" applyNumberFormat="1" applyFont="1" applyFill="1" applyBorder="1" applyAlignment="1" applyProtection="1">
      <protection hidden="1"/>
    </xf>
    <xf numFmtId="171" fontId="3" fillId="0" borderId="13" xfId="50" applyNumberFormat="1" applyFont="1" applyBorder="1" applyAlignment="1" applyProtection="1">
      <protection hidden="1"/>
    </xf>
    <xf numFmtId="171" fontId="3" fillId="0" borderId="12" xfId="50" applyNumberFormat="1" applyFont="1" applyBorder="1" applyAlignment="1" applyProtection="1">
      <protection hidden="1"/>
    </xf>
    <xf numFmtId="9" fontId="3" fillId="25" borderId="39" xfId="49" applyFont="1" applyFill="1" applyBorder="1" applyAlignment="1" applyProtection="1">
      <alignment horizontal="center"/>
      <protection locked="0"/>
    </xf>
    <xf numFmtId="9" fontId="3" fillId="25" borderId="42" xfId="49" applyFont="1" applyFill="1" applyBorder="1" applyAlignment="1" applyProtection="1">
      <alignment horizontal="center"/>
      <protection locked="0"/>
    </xf>
    <xf numFmtId="9" fontId="3" fillId="25" borderId="40" xfId="49" applyFont="1" applyFill="1" applyBorder="1" applyAlignment="1" applyProtection="1">
      <alignment horizontal="center"/>
      <protection locked="0"/>
    </xf>
    <xf numFmtId="0" fontId="33" fillId="0" borderId="16" xfId="0" applyFont="1" applyBorder="1" applyAlignment="1" applyProtection="1">
      <alignment horizontal="left" vertical="top" wrapText="1"/>
      <protection hidden="1"/>
    </xf>
    <xf numFmtId="0" fontId="33" fillId="0" borderId="0" xfId="0" applyFont="1" applyBorder="1" applyAlignment="1" applyProtection="1">
      <alignment horizontal="left" vertical="top" wrapText="1"/>
      <protection hidden="1"/>
    </xf>
    <xf numFmtId="0" fontId="37" fillId="0" borderId="31" xfId="0" applyFont="1" applyFill="1" applyBorder="1" applyAlignment="1" applyProtection="1">
      <alignment horizontal="right"/>
      <protection hidden="1"/>
    </xf>
    <xf numFmtId="0" fontId="37" fillId="0" borderId="32" xfId="0" applyFont="1" applyFill="1" applyBorder="1" applyAlignment="1" applyProtection="1">
      <alignment horizontal="right"/>
      <protection hidden="1"/>
    </xf>
    <xf numFmtId="0" fontId="37" fillId="0" borderId="33" xfId="0" applyFont="1" applyFill="1" applyBorder="1" applyAlignment="1" applyProtection="1">
      <alignment horizontal="right"/>
      <protection hidden="1"/>
    </xf>
    <xf numFmtId="0" fontId="3" fillId="0" borderId="18"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8" fillId="0" borderId="15" xfId="0" applyFont="1" applyBorder="1" applyAlignment="1" applyProtection="1">
      <alignment horizontal="center" vertical="center"/>
      <protection hidden="1"/>
    </xf>
    <xf numFmtId="0" fontId="38" fillId="0" borderId="16" xfId="0" applyFont="1" applyBorder="1" applyAlignment="1" applyProtection="1">
      <alignment horizontal="center" vertical="center"/>
      <protection hidden="1"/>
    </xf>
    <xf numFmtId="0" fontId="38" fillId="0" borderId="17" xfId="0" applyFont="1" applyBorder="1" applyAlignment="1" applyProtection="1">
      <alignment horizontal="center" vertical="center"/>
      <protection hidden="1"/>
    </xf>
    <xf numFmtId="0" fontId="38" fillId="0" borderId="20" xfId="0" applyFont="1" applyBorder="1" applyAlignment="1" applyProtection="1">
      <alignment horizontal="center" vertical="center"/>
      <protection hidden="1"/>
    </xf>
    <xf numFmtId="0" fontId="38" fillId="0" borderId="6" xfId="0" applyFont="1" applyBorder="1" applyAlignment="1" applyProtection="1">
      <alignment horizontal="center" vertical="center"/>
      <protection hidden="1"/>
    </xf>
    <xf numFmtId="0" fontId="38" fillId="0" borderId="21" xfId="0" applyFont="1" applyBorder="1" applyAlignment="1" applyProtection="1">
      <alignment horizontal="center" vertical="center"/>
      <protection hidden="1"/>
    </xf>
    <xf numFmtId="0" fontId="39" fillId="0" borderId="18" xfId="0" applyFont="1" applyBorder="1" applyAlignment="1" applyProtection="1">
      <alignment horizontal="center" vertical="center"/>
      <protection hidden="1"/>
    </xf>
    <xf numFmtId="0" fontId="39" fillId="0" borderId="0" xfId="0" applyFont="1" applyBorder="1" applyAlignment="1" applyProtection="1">
      <alignment horizontal="center" vertical="center"/>
      <protection hidden="1"/>
    </xf>
    <xf numFmtId="0" fontId="39" fillId="0" borderId="19" xfId="0" applyFont="1" applyBorder="1" applyAlignment="1" applyProtection="1">
      <alignment horizontal="center" vertical="center"/>
      <protection hidden="1"/>
    </xf>
    <xf numFmtId="0" fontId="40" fillId="0" borderId="15" xfId="0" applyFont="1" applyBorder="1" applyAlignment="1" applyProtection="1">
      <alignment horizontal="center"/>
      <protection hidden="1"/>
    </xf>
    <xf numFmtId="0" fontId="40" fillId="0" borderId="17" xfId="0" applyFont="1" applyBorder="1" applyAlignment="1" applyProtection="1">
      <alignment horizontal="center"/>
      <protection hidden="1"/>
    </xf>
    <xf numFmtId="0" fontId="40" fillId="0" borderId="18" xfId="0" applyFont="1" applyBorder="1" applyAlignment="1" applyProtection="1">
      <alignment horizontal="center"/>
      <protection hidden="1"/>
    </xf>
    <xf numFmtId="0" fontId="40" fillId="0" borderId="19" xfId="0" applyFont="1" applyBorder="1" applyAlignment="1" applyProtection="1">
      <alignment horizontal="center"/>
      <protection hidden="1"/>
    </xf>
    <xf numFmtId="0" fontId="40" fillId="0" borderId="20" xfId="0" applyFont="1" applyBorder="1" applyAlignment="1" applyProtection="1">
      <alignment horizontal="center"/>
      <protection hidden="1"/>
    </xf>
    <xf numFmtId="0" fontId="40" fillId="0" borderId="21" xfId="0" applyFont="1" applyBorder="1" applyAlignment="1" applyProtection="1">
      <alignment horizontal="center"/>
      <protection hidden="1"/>
    </xf>
    <xf numFmtId="0" fontId="41" fillId="25" borderId="56" xfId="0" applyFont="1" applyFill="1" applyBorder="1" applyAlignment="1" applyProtection="1">
      <alignment horizontal="center"/>
      <protection locked="0"/>
    </xf>
    <xf numFmtId="0" fontId="41" fillId="25" borderId="54" xfId="0" applyFont="1" applyFill="1" applyBorder="1" applyAlignment="1" applyProtection="1">
      <alignment horizontal="center"/>
      <protection locked="0"/>
    </xf>
    <xf numFmtId="0" fontId="41" fillId="25" borderId="60" xfId="0" applyFont="1" applyFill="1" applyBorder="1" applyAlignment="1" applyProtection="1">
      <alignment horizontal="center"/>
      <protection locked="0"/>
    </xf>
    <xf numFmtId="0" fontId="3" fillId="0" borderId="53" xfId="0" applyFont="1" applyBorder="1" applyAlignment="1" applyProtection="1">
      <protection hidden="1"/>
    </xf>
    <xf numFmtId="0" fontId="3" fillId="0" borderId="61" xfId="0" applyFont="1" applyBorder="1" applyAlignment="1" applyProtection="1">
      <protection hidden="1"/>
    </xf>
    <xf numFmtId="0" fontId="3" fillId="0" borderId="58" xfId="0" applyFont="1" applyBorder="1" applyAlignment="1" applyProtection="1">
      <protection hidden="1"/>
    </xf>
    <xf numFmtId="3" fontId="3" fillId="0" borderId="39" xfId="0" applyNumberFormat="1" applyFont="1" applyBorder="1" applyAlignment="1" applyProtection="1">
      <alignment horizontal="left"/>
      <protection hidden="1"/>
    </xf>
    <xf numFmtId="3" fontId="3" fillId="0" borderId="42" xfId="0" applyNumberFormat="1" applyFont="1" applyBorder="1" applyAlignment="1" applyProtection="1">
      <alignment horizontal="left"/>
      <protection hidden="1"/>
    </xf>
    <xf numFmtId="3" fontId="3" fillId="0" borderId="45" xfId="0" applyNumberFormat="1" applyFont="1" applyBorder="1" applyAlignment="1" applyProtection="1">
      <alignment horizontal="left"/>
      <protection hidden="1"/>
    </xf>
    <xf numFmtId="0" fontId="3" fillId="0" borderId="39" xfId="0" applyFont="1" applyBorder="1" applyAlignment="1" applyProtection="1">
      <protection hidden="1"/>
    </xf>
    <xf numFmtId="0" fontId="3" fillId="0" borderId="42" xfId="0" applyFont="1" applyBorder="1" applyAlignment="1" applyProtection="1">
      <protection hidden="1"/>
    </xf>
    <xf numFmtId="0" fontId="3" fillId="0" borderId="45" xfId="0" applyFont="1" applyBorder="1" applyAlignment="1" applyProtection="1">
      <protection hidden="1"/>
    </xf>
    <xf numFmtId="0" fontId="3" fillId="0" borderId="52" xfId="0" applyFont="1" applyBorder="1" applyAlignment="1" applyProtection="1">
      <protection hidden="1"/>
    </xf>
    <xf numFmtId="0" fontId="3" fillId="0" borderId="51" xfId="0" applyFont="1" applyBorder="1" applyAlignment="1" applyProtection="1">
      <protection hidden="1"/>
    </xf>
    <xf numFmtId="0" fontId="3" fillId="0" borderId="62" xfId="0" applyFont="1" applyBorder="1" applyAlignment="1" applyProtection="1">
      <protection hidden="1"/>
    </xf>
  </cellXfs>
  <cellStyles count="52">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22"/>
    <cellStyle name="Cálculo 2" xfId="23"/>
    <cellStyle name="Celda de comprobación 2" xfId="24"/>
    <cellStyle name="Celda vinculada 2" xfId="25"/>
    <cellStyle name="Encabezado 4 2" xfId="26"/>
    <cellStyle name="Énfasis1 2" xfId="27"/>
    <cellStyle name="Énfasis2 2" xfId="28"/>
    <cellStyle name="Énfasis3 2" xfId="29"/>
    <cellStyle name="Énfasis4 2" xfId="30"/>
    <cellStyle name="Énfasis5 2" xfId="31"/>
    <cellStyle name="Énfasis6 2" xfId="32"/>
    <cellStyle name="Entrada 2" xfId="33"/>
    <cellStyle name="Hipervínculo" xfId="51" builtinId="8"/>
    <cellStyle name="Incorrecto 2" xfId="34"/>
    <cellStyle name="Millares [0]" xfId="1" builtinId="6"/>
    <cellStyle name="Millares 2" xfId="35"/>
    <cellStyle name="Moneda" xfId="50" builtinId="4"/>
    <cellStyle name="Moneda [0]" xfId="2" builtinId="7"/>
    <cellStyle name="Neutral 2" xfId="36"/>
    <cellStyle name="Normal" xfId="0" builtinId="0"/>
    <cellStyle name="Normal 2" xfId="3"/>
    <cellStyle name="Normal_1299 2_Libro1(1)" xfId="37"/>
    <cellStyle name="Notas 2" xfId="38"/>
    <cellStyle name="Porcentaje" xfId="49" builtinId="5"/>
    <cellStyle name="Porcentaje 2" xfId="39"/>
    <cellStyle name="Porcentual 2" xfId="40"/>
    <cellStyle name="Salida 2" xfId="41"/>
    <cellStyle name="Texto de advertencia 2" xfId="42"/>
    <cellStyle name="Texto explicativo 2" xfId="43"/>
    <cellStyle name="Título 1 2" xfId="45"/>
    <cellStyle name="Título 2 2" xfId="46"/>
    <cellStyle name="Título 3 2" xfId="47"/>
    <cellStyle name="Título 4" xfId="44"/>
    <cellStyle name="Total 2" xfId="48"/>
  </cellStyles>
  <dxfs count="0"/>
  <tableStyles count="0" defaultTableStyle="TableStyleMedium2" defaultPivotStyle="PivotStyleLight16"/>
  <colors>
    <mruColors>
      <color rgb="FF43C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SALARIOS Y SEGURIDAD SOCIAL'!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PRESTACIONES SOCIALES'!A1"/><Relationship Id="rId2" Type="http://schemas.openxmlformats.org/officeDocument/2006/relationships/hyperlink" Target="#'INFO GENERAL'!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SALARIOS Y SEGURIDAD SOCIAL'!A1"/><Relationship Id="rId2" Type="http://schemas.openxmlformats.org/officeDocument/2006/relationships/hyperlink" Target="#'INFO GENERAL'!A1"/><Relationship Id="rId1" Type="http://schemas.openxmlformats.org/officeDocument/2006/relationships/image" Target="../media/image1.jpeg"/><Relationship Id="rId4" Type="http://schemas.openxmlformats.org/officeDocument/2006/relationships/hyperlink" Target="#INDEMNIZACIONES!A1"/></Relationships>
</file>

<file path=xl/drawings/_rels/drawing4.xml.rels><?xml version="1.0" encoding="UTF-8" standalone="yes"?>
<Relationships xmlns="http://schemas.openxmlformats.org/package/2006/relationships"><Relationship Id="rId3" Type="http://schemas.openxmlformats.org/officeDocument/2006/relationships/hyperlink" Target="#'INFO GENERAL'!A1"/><Relationship Id="rId2" Type="http://schemas.openxmlformats.org/officeDocument/2006/relationships/hyperlink" Target="#'LIQUIDACION EMPLEADO'!A1"/><Relationship Id="rId1" Type="http://schemas.openxmlformats.org/officeDocument/2006/relationships/image" Target="../media/image3.jpeg"/><Relationship Id="rId4" Type="http://schemas.openxmlformats.org/officeDocument/2006/relationships/hyperlink" Target="#'PRESTACIONES SOCIALES'!A1"/></Relationships>
</file>

<file path=xl/drawings/_rels/drawing5.xml.rels><?xml version="1.0" encoding="UTF-8" standalone="yes"?>
<Relationships xmlns="http://schemas.openxmlformats.org/package/2006/relationships"><Relationship Id="rId1" Type="http://schemas.openxmlformats.org/officeDocument/2006/relationships/hyperlink" Target="#'INFO GENERAL'!A1"/></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6</xdr:row>
      <xdr:rowOff>85725</xdr:rowOff>
    </xdr:from>
    <xdr:to>
      <xdr:col>5</xdr:col>
      <xdr:colOff>704775</xdr:colOff>
      <xdr:row>17</xdr:row>
      <xdr:rowOff>114225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5225" y="1228725"/>
          <a:ext cx="2124000" cy="2124000"/>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twoCellAnchor>
    <xdr:from>
      <xdr:col>3</xdr:col>
      <xdr:colOff>590550</xdr:colOff>
      <xdr:row>20</xdr:row>
      <xdr:rowOff>57149</xdr:rowOff>
    </xdr:from>
    <xdr:to>
      <xdr:col>5</xdr:col>
      <xdr:colOff>228600</xdr:colOff>
      <xdr:row>21</xdr:row>
      <xdr:rowOff>142874</xdr:rowOff>
    </xdr:to>
    <xdr:sp macro="" textlink="">
      <xdr:nvSpPr>
        <xdr:cNvPr id="3" name="2 Rectángulo redondeado">
          <a:hlinkClick xmlns:r="http://schemas.openxmlformats.org/officeDocument/2006/relationships" r:id="rId2"/>
        </xdr:cNvPr>
        <xdr:cNvSpPr/>
      </xdr:nvSpPr>
      <xdr:spPr>
        <a:xfrm>
          <a:off x="8001000" y="3867149"/>
          <a:ext cx="1162050" cy="466725"/>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INICIAR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704849</xdr:colOff>
      <xdr:row>4</xdr:row>
      <xdr:rowOff>133350</xdr:rowOff>
    </xdr:from>
    <xdr:to>
      <xdr:col>10</xdr:col>
      <xdr:colOff>485775</xdr:colOff>
      <xdr:row>14</xdr:row>
      <xdr:rowOff>86773</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0049" y="1085850"/>
          <a:ext cx="2876551" cy="3372898"/>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twoCellAnchor>
    <xdr:from>
      <xdr:col>7</xdr:col>
      <xdr:colOff>761999</xdr:colOff>
      <xdr:row>1</xdr:row>
      <xdr:rowOff>85725</xdr:rowOff>
    </xdr:from>
    <xdr:to>
      <xdr:col>9</xdr:col>
      <xdr:colOff>352424</xdr:colOff>
      <xdr:row>2</xdr:row>
      <xdr:rowOff>314324</xdr:rowOff>
    </xdr:to>
    <xdr:sp macro="" textlink="">
      <xdr:nvSpPr>
        <xdr:cNvPr id="5" name="4 Rectángulo redondeado">
          <a:hlinkClick xmlns:r="http://schemas.openxmlformats.org/officeDocument/2006/relationships" r:id="rId2"/>
        </xdr:cNvPr>
        <xdr:cNvSpPr/>
      </xdr:nvSpPr>
      <xdr:spPr>
        <a:xfrm>
          <a:off x="8886824" y="276225"/>
          <a:ext cx="1114425" cy="419099"/>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INICIO</a:t>
          </a:r>
        </a:p>
      </xdr:txBody>
    </xdr:sp>
    <xdr:clientData/>
  </xdr:twoCellAnchor>
  <xdr:twoCellAnchor>
    <xdr:from>
      <xdr:col>8</xdr:col>
      <xdr:colOff>752474</xdr:colOff>
      <xdr:row>38</xdr:row>
      <xdr:rowOff>95251</xdr:rowOff>
    </xdr:from>
    <xdr:to>
      <xdr:col>10</xdr:col>
      <xdr:colOff>647699</xdr:colOff>
      <xdr:row>40</xdr:row>
      <xdr:rowOff>85725</xdr:rowOff>
    </xdr:to>
    <xdr:sp macro="" textlink="">
      <xdr:nvSpPr>
        <xdr:cNvPr id="6" name="5 Rectángulo redondeado">
          <a:hlinkClick xmlns:r="http://schemas.openxmlformats.org/officeDocument/2006/relationships" r:id="rId3"/>
        </xdr:cNvPr>
        <xdr:cNvSpPr/>
      </xdr:nvSpPr>
      <xdr:spPr>
        <a:xfrm>
          <a:off x="9639299" y="9486901"/>
          <a:ext cx="1419225" cy="371474"/>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CONTINUAR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419100</xdr:colOff>
      <xdr:row>8</xdr:row>
      <xdr:rowOff>180975</xdr:rowOff>
    </xdr:from>
    <xdr:to>
      <xdr:col>6</xdr:col>
      <xdr:colOff>228525</xdr:colOff>
      <xdr:row>18</xdr:row>
      <xdr:rowOff>133275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3650" y="1895475"/>
          <a:ext cx="2124000" cy="2124000"/>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twoCellAnchor>
    <xdr:from>
      <xdr:col>5</xdr:col>
      <xdr:colOff>104775</xdr:colOff>
      <xdr:row>4</xdr:row>
      <xdr:rowOff>133350</xdr:rowOff>
    </xdr:from>
    <xdr:to>
      <xdr:col>6</xdr:col>
      <xdr:colOff>447675</xdr:colOff>
      <xdr:row>6</xdr:row>
      <xdr:rowOff>171449</xdr:rowOff>
    </xdr:to>
    <xdr:sp macro="" textlink="">
      <xdr:nvSpPr>
        <xdr:cNvPr id="3" name="2 Rectángulo redondeado">
          <a:hlinkClick xmlns:r="http://schemas.openxmlformats.org/officeDocument/2006/relationships" r:id="rId2"/>
        </xdr:cNvPr>
        <xdr:cNvSpPr/>
      </xdr:nvSpPr>
      <xdr:spPr>
        <a:xfrm>
          <a:off x="7572375" y="1085850"/>
          <a:ext cx="1114425" cy="419099"/>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INICIO</a:t>
          </a:r>
        </a:p>
      </xdr:txBody>
    </xdr:sp>
    <xdr:clientData/>
  </xdr:twoCellAnchor>
  <xdr:twoCellAnchor>
    <xdr:from>
      <xdr:col>3</xdr:col>
      <xdr:colOff>314325</xdr:colOff>
      <xdr:row>4</xdr:row>
      <xdr:rowOff>133350</xdr:rowOff>
    </xdr:from>
    <xdr:to>
      <xdr:col>4</xdr:col>
      <xdr:colOff>657225</xdr:colOff>
      <xdr:row>6</xdr:row>
      <xdr:rowOff>171449</xdr:rowOff>
    </xdr:to>
    <xdr:sp macro="" textlink="">
      <xdr:nvSpPr>
        <xdr:cNvPr id="4" name="3 Rectángulo redondeado">
          <a:hlinkClick xmlns:r="http://schemas.openxmlformats.org/officeDocument/2006/relationships" r:id="rId3"/>
        </xdr:cNvPr>
        <xdr:cNvSpPr/>
      </xdr:nvSpPr>
      <xdr:spPr>
        <a:xfrm>
          <a:off x="6238875" y="1085850"/>
          <a:ext cx="1114425" cy="419099"/>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VOLVER</a:t>
          </a:r>
        </a:p>
      </xdr:txBody>
    </xdr:sp>
    <xdr:clientData/>
  </xdr:twoCellAnchor>
  <xdr:twoCellAnchor>
    <xdr:from>
      <xdr:col>4</xdr:col>
      <xdr:colOff>390525</xdr:colOff>
      <xdr:row>45</xdr:row>
      <xdr:rowOff>180975</xdr:rowOff>
    </xdr:from>
    <xdr:to>
      <xdr:col>6</xdr:col>
      <xdr:colOff>266700</xdr:colOff>
      <xdr:row>46</xdr:row>
      <xdr:rowOff>361949</xdr:rowOff>
    </xdr:to>
    <xdr:sp macro="" textlink="">
      <xdr:nvSpPr>
        <xdr:cNvPr id="5" name="4 Rectángulo redondeado">
          <a:hlinkClick xmlns:r="http://schemas.openxmlformats.org/officeDocument/2006/relationships" r:id="rId4"/>
        </xdr:cNvPr>
        <xdr:cNvSpPr/>
      </xdr:nvSpPr>
      <xdr:spPr>
        <a:xfrm>
          <a:off x="7086600" y="10096500"/>
          <a:ext cx="1419225" cy="371474"/>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CONTINUAR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863205</xdr:colOff>
      <xdr:row>29</xdr:row>
      <xdr:rowOff>128984</xdr:rowOff>
    </xdr:from>
    <xdr:to>
      <xdr:col>1</xdr:col>
      <xdr:colOff>2332361</xdr:colOff>
      <xdr:row>34</xdr:row>
      <xdr:rowOff>90015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9955502">
          <a:off x="972346" y="5794375"/>
          <a:ext cx="1469156" cy="1469156"/>
        </a:xfrm>
        <a:prstGeom prst="rect">
          <a:avLst/>
        </a:prstGeom>
        <a:ln>
          <a:noFill/>
        </a:ln>
        <a:effectLst>
          <a:softEdge rad="112500"/>
        </a:effectLst>
      </xdr:spPr>
    </xdr:pic>
    <xdr:clientData/>
  </xdr:twoCellAnchor>
  <xdr:twoCellAnchor>
    <xdr:from>
      <xdr:col>3</xdr:col>
      <xdr:colOff>585391</xdr:colOff>
      <xdr:row>37</xdr:row>
      <xdr:rowOff>9922</xdr:rowOff>
    </xdr:from>
    <xdr:to>
      <xdr:col>4</xdr:col>
      <xdr:colOff>734616</xdr:colOff>
      <xdr:row>39</xdr:row>
      <xdr:rowOff>4365</xdr:rowOff>
    </xdr:to>
    <xdr:sp macro="" textlink="">
      <xdr:nvSpPr>
        <xdr:cNvPr id="3" name="2 Rectángulo redondeado">
          <a:hlinkClick xmlns:r="http://schemas.openxmlformats.org/officeDocument/2006/relationships" r:id="rId2"/>
        </xdr:cNvPr>
        <xdr:cNvSpPr/>
      </xdr:nvSpPr>
      <xdr:spPr>
        <a:xfrm>
          <a:off x="7104063" y="7947422"/>
          <a:ext cx="1419225" cy="371474"/>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CONTINUAR</a:t>
          </a:r>
        </a:p>
      </xdr:txBody>
    </xdr:sp>
    <xdr:clientData/>
  </xdr:twoCellAnchor>
  <xdr:twoCellAnchor>
    <xdr:from>
      <xdr:col>4</xdr:col>
      <xdr:colOff>470298</xdr:colOff>
      <xdr:row>0</xdr:row>
      <xdr:rowOff>119064</xdr:rowOff>
    </xdr:from>
    <xdr:to>
      <xdr:col>5</xdr:col>
      <xdr:colOff>681840</xdr:colOff>
      <xdr:row>2</xdr:row>
      <xdr:rowOff>148829</xdr:rowOff>
    </xdr:to>
    <xdr:sp macro="" textlink="">
      <xdr:nvSpPr>
        <xdr:cNvPr id="4" name="3 Rectángulo redondeado">
          <a:hlinkClick xmlns:r="http://schemas.openxmlformats.org/officeDocument/2006/relationships" r:id="rId3"/>
        </xdr:cNvPr>
        <xdr:cNvSpPr/>
      </xdr:nvSpPr>
      <xdr:spPr>
        <a:xfrm>
          <a:off x="8258970" y="119064"/>
          <a:ext cx="1134276" cy="416718"/>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INICIO</a:t>
          </a:r>
        </a:p>
      </xdr:txBody>
    </xdr:sp>
    <xdr:clientData/>
  </xdr:twoCellAnchor>
  <xdr:twoCellAnchor>
    <xdr:from>
      <xdr:col>3</xdr:col>
      <xdr:colOff>406798</xdr:colOff>
      <xdr:row>0</xdr:row>
      <xdr:rowOff>119064</xdr:rowOff>
    </xdr:from>
    <xdr:to>
      <xdr:col>4</xdr:col>
      <xdr:colOff>271074</xdr:colOff>
      <xdr:row>2</xdr:row>
      <xdr:rowOff>148829</xdr:rowOff>
    </xdr:to>
    <xdr:sp macro="" textlink="">
      <xdr:nvSpPr>
        <xdr:cNvPr id="5" name="4 Rectángulo redondeado">
          <a:hlinkClick xmlns:r="http://schemas.openxmlformats.org/officeDocument/2006/relationships" r:id="rId4"/>
        </xdr:cNvPr>
        <xdr:cNvSpPr/>
      </xdr:nvSpPr>
      <xdr:spPr>
        <a:xfrm>
          <a:off x="6925470" y="119064"/>
          <a:ext cx="1134276" cy="416718"/>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47625</xdr:colOff>
      <xdr:row>69</xdr:row>
      <xdr:rowOff>9525</xdr:rowOff>
    </xdr:from>
    <xdr:to>
      <xdr:col>10</xdr:col>
      <xdr:colOff>838200</xdr:colOff>
      <xdr:row>71</xdr:row>
      <xdr:rowOff>10714</xdr:rowOff>
    </xdr:to>
    <xdr:sp macro="" textlink="">
      <xdr:nvSpPr>
        <xdr:cNvPr id="2" name="1 Rectángulo redondeado">
          <a:hlinkClick xmlns:r="http://schemas.openxmlformats.org/officeDocument/2006/relationships" r:id="rId1"/>
        </xdr:cNvPr>
        <xdr:cNvSpPr/>
      </xdr:nvSpPr>
      <xdr:spPr>
        <a:xfrm>
          <a:off x="10896600" y="14239875"/>
          <a:ext cx="790575" cy="382189"/>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CO" sz="1200" b="1"/>
            <a:t>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29"/>
  <sheetViews>
    <sheetView showGridLines="0" tabSelected="1" workbookViewId="0">
      <selection activeCell="B2" sqref="B2"/>
    </sheetView>
  </sheetViews>
  <sheetFormatPr baseColWidth="10" defaultColWidth="0" defaultRowHeight="15" zeroHeight="1" x14ac:dyDescent="0.25"/>
  <cols>
    <col min="1" max="1" width="46" style="8" bestFit="1" customWidth="1"/>
    <col min="2" max="2" width="53.7109375" style="8" bestFit="1" customWidth="1"/>
    <col min="3" max="7" width="11.42578125" style="8" customWidth="1"/>
    <col min="8" max="16384" width="11.42578125" style="8" hidden="1"/>
  </cols>
  <sheetData>
    <row r="1" spans="1:7" x14ac:dyDescent="0.25">
      <c r="A1" s="17"/>
      <c r="C1" s="17"/>
      <c r="D1" s="17"/>
      <c r="E1" s="17"/>
      <c r="F1" s="17"/>
      <c r="G1" s="17"/>
    </row>
    <row r="2" spans="1:7" x14ac:dyDescent="0.25">
      <c r="A2" s="18" t="s">
        <v>31</v>
      </c>
      <c r="B2" s="9" t="s">
        <v>38</v>
      </c>
      <c r="C2" s="17"/>
      <c r="D2" s="180" t="s">
        <v>188</v>
      </c>
      <c r="E2" s="180"/>
      <c r="F2" s="180"/>
      <c r="G2" s="17"/>
    </row>
    <row r="3" spans="1:7" x14ac:dyDescent="0.25">
      <c r="A3" s="18" t="s">
        <v>32</v>
      </c>
      <c r="B3" s="9" t="s">
        <v>39</v>
      </c>
      <c r="C3" s="17"/>
      <c r="D3" s="180"/>
      <c r="E3" s="180"/>
      <c r="F3" s="180"/>
      <c r="G3" s="17"/>
    </row>
    <row r="4" spans="1:7" x14ac:dyDescent="0.25">
      <c r="A4" s="17"/>
      <c r="C4" s="17"/>
      <c r="D4" s="180"/>
      <c r="E4" s="180"/>
      <c r="F4" s="180"/>
      <c r="G4" s="17"/>
    </row>
    <row r="5" spans="1:7" x14ac:dyDescent="0.25">
      <c r="A5" s="18" t="s">
        <v>33</v>
      </c>
      <c r="B5" s="10" t="s">
        <v>40</v>
      </c>
      <c r="C5" s="17"/>
      <c r="D5" s="17"/>
      <c r="E5" s="17"/>
      <c r="F5" s="17"/>
      <c r="G5" s="17"/>
    </row>
    <row r="6" spans="1:7" x14ac:dyDescent="0.25">
      <c r="A6" s="18" t="s">
        <v>41</v>
      </c>
      <c r="B6" s="10" t="s">
        <v>55</v>
      </c>
      <c r="C6" s="17"/>
      <c r="D6" s="17"/>
      <c r="E6" s="17"/>
      <c r="F6" s="17"/>
      <c r="G6" s="17"/>
    </row>
    <row r="7" spans="1:7" x14ac:dyDescent="0.25">
      <c r="A7" s="18" t="s">
        <v>43</v>
      </c>
      <c r="B7" s="11">
        <v>6743287</v>
      </c>
      <c r="C7" s="17"/>
      <c r="D7" s="17"/>
      <c r="E7" s="17"/>
      <c r="F7" s="17"/>
      <c r="G7" s="17"/>
    </row>
    <row r="8" spans="1:7" x14ac:dyDescent="0.25">
      <c r="A8" s="18" t="s">
        <v>34</v>
      </c>
      <c r="B8" s="10" t="s">
        <v>44</v>
      </c>
      <c r="C8" s="17"/>
      <c r="D8" s="17"/>
      <c r="E8" s="17"/>
      <c r="F8" s="17"/>
      <c r="G8" s="17"/>
    </row>
    <row r="9" spans="1:7" x14ac:dyDescent="0.25">
      <c r="A9" s="18" t="s">
        <v>81</v>
      </c>
      <c r="B9" s="10" t="s">
        <v>82</v>
      </c>
      <c r="C9" s="17"/>
      <c r="D9" s="17"/>
      <c r="E9" s="17"/>
      <c r="F9" s="17"/>
      <c r="G9" s="17"/>
    </row>
    <row r="10" spans="1:7" x14ac:dyDescent="0.25">
      <c r="A10" s="18" t="s">
        <v>35</v>
      </c>
      <c r="B10" s="10" t="s">
        <v>45</v>
      </c>
      <c r="C10" s="17"/>
      <c r="D10" s="17"/>
      <c r="E10" s="17"/>
      <c r="F10" s="17"/>
      <c r="G10" s="17"/>
    </row>
    <row r="11" spans="1:7" x14ac:dyDescent="0.25">
      <c r="A11" s="18" t="s">
        <v>37</v>
      </c>
      <c r="B11" s="12">
        <v>1800000</v>
      </c>
      <c r="C11" s="17"/>
      <c r="D11" s="17"/>
      <c r="E11" s="17"/>
      <c r="F11" s="17"/>
      <c r="G11" s="17"/>
    </row>
    <row r="12" spans="1:7" x14ac:dyDescent="0.25">
      <c r="A12" s="18" t="s">
        <v>83</v>
      </c>
      <c r="B12" s="12" t="s">
        <v>84</v>
      </c>
      <c r="C12" s="17"/>
      <c r="D12" s="17"/>
      <c r="E12" s="17"/>
      <c r="F12" s="17"/>
      <c r="G12" s="17"/>
    </row>
    <row r="13" spans="1:7" x14ac:dyDescent="0.25">
      <c r="A13" s="18" t="s">
        <v>47</v>
      </c>
      <c r="B13" s="12" t="s">
        <v>48</v>
      </c>
      <c r="C13" s="17"/>
      <c r="D13" s="17"/>
      <c r="E13" s="17"/>
      <c r="F13" s="17"/>
      <c r="G13" s="17"/>
    </row>
    <row r="14" spans="1:7" x14ac:dyDescent="0.25">
      <c r="A14" s="18" t="s">
        <v>75</v>
      </c>
      <c r="B14" s="13">
        <v>240</v>
      </c>
      <c r="C14" s="17"/>
      <c r="D14" s="17"/>
      <c r="E14" s="17"/>
      <c r="F14" s="17"/>
      <c r="G14" s="17"/>
    </row>
    <row r="15" spans="1:7" x14ac:dyDescent="0.25">
      <c r="A15" s="18" t="s">
        <v>49</v>
      </c>
      <c r="B15" s="14">
        <v>43347</v>
      </c>
      <c r="C15" s="17"/>
      <c r="D15" s="17"/>
      <c r="E15" s="17"/>
      <c r="F15" s="17"/>
      <c r="G15" s="17"/>
    </row>
    <row r="16" spans="1:7" x14ac:dyDescent="0.25">
      <c r="A16" s="18" t="s">
        <v>51</v>
      </c>
      <c r="B16" s="14">
        <v>44442</v>
      </c>
      <c r="C16" s="17"/>
      <c r="D16" s="17"/>
      <c r="E16" s="17"/>
      <c r="F16" s="17"/>
      <c r="G16" s="17"/>
    </row>
    <row r="17" spans="1:7" x14ac:dyDescent="0.25">
      <c r="A17" s="17"/>
      <c r="C17" s="17"/>
      <c r="D17" s="17"/>
      <c r="E17" s="17"/>
      <c r="F17" s="17"/>
      <c r="G17" s="17"/>
    </row>
    <row r="18" spans="1:7" x14ac:dyDescent="0.25">
      <c r="A18" s="18" t="s">
        <v>36</v>
      </c>
      <c r="B18" s="10" t="s">
        <v>46</v>
      </c>
      <c r="C18" s="17"/>
      <c r="D18" s="17"/>
      <c r="E18" s="17"/>
      <c r="F18" s="17"/>
      <c r="G18" s="17"/>
    </row>
    <row r="19" spans="1:7" x14ac:dyDescent="0.25">
      <c r="A19" s="18" t="s">
        <v>50</v>
      </c>
      <c r="B19" s="15">
        <v>43974</v>
      </c>
      <c r="C19" s="17"/>
      <c r="D19" s="17"/>
      <c r="E19" s="17"/>
      <c r="F19" s="17"/>
      <c r="G19" s="17"/>
    </row>
    <row r="20" spans="1:7" x14ac:dyDescent="0.25">
      <c r="A20" s="17"/>
      <c r="C20" s="17"/>
      <c r="D20" s="179" t="s">
        <v>182</v>
      </c>
      <c r="E20" s="179"/>
      <c r="F20" s="179"/>
      <c r="G20" s="17"/>
    </row>
    <row r="21" spans="1:7" ht="30" x14ac:dyDescent="0.25">
      <c r="A21" s="19" t="s">
        <v>166</v>
      </c>
      <c r="B21" s="16">
        <v>1160000</v>
      </c>
      <c r="C21" s="17"/>
      <c r="D21" s="17"/>
      <c r="E21" s="17"/>
      <c r="F21" s="17"/>
      <c r="G21" s="17"/>
    </row>
    <row r="22" spans="1:7" ht="30" x14ac:dyDescent="0.25">
      <c r="A22" s="19" t="s">
        <v>167</v>
      </c>
      <c r="B22" s="16">
        <v>140606</v>
      </c>
      <c r="C22" s="17"/>
      <c r="D22" s="17"/>
      <c r="E22" s="17"/>
      <c r="F22" s="17"/>
      <c r="G22" s="17"/>
    </row>
    <row r="23" spans="1:7" x14ac:dyDescent="0.25">
      <c r="A23" s="17"/>
      <c r="C23" s="17"/>
      <c r="D23" s="17"/>
      <c r="E23" s="17"/>
      <c r="F23" s="17"/>
      <c r="G23" s="17"/>
    </row>
    <row r="24" spans="1:7" x14ac:dyDescent="0.25">
      <c r="A24" s="17"/>
      <c r="C24" s="17"/>
      <c r="D24" s="17"/>
      <c r="E24" s="17"/>
      <c r="F24" s="17"/>
      <c r="G24" s="17"/>
    </row>
    <row r="25" spans="1:7" x14ac:dyDescent="0.25">
      <c r="A25" s="177" t="s">
        <v>52</v>
      </c>
      <c r="B25" s="178"/>
      <c r="C25" s="17"/>
      <c r="D25" s="17"/>
      <c r="E25" s="17"/>
      <c r="F25" s="17"/>
      <c r="G25" s="17"/>
    </row>
    <row r="26" spans="1:7" x14ac:dyDescent="0.25">
      <c r="A26" s="173"/>
      <c r="B26" s="174"/>
      <c r="C26" s="17"/>
      <c r="D26" s="17"/>
      <c r="E26" s="17"/>
      <c r="F26" s="17"/>
      <c r="G26" s="17"/>
    </row>
    <row r="27" spans="1:7" x14ac:dyDescent="0.25">
      <c r="A27" s="173"/>
      <c r="B27" s="174"/>
      <c r="C27" s="17"/>
      <c r="D27" s="17"/>
      <c r="E27" s="17"/>
      <c r="F27" s="17"/>
      <c r="G27" s="17"/>
    </row>
    <row r="28" spans="1:7" x14ac:dyDescent="0.25">
      <c r="A28" s="175"/>
      <c r="B28" s="176"/>
      <c r="C28" s="17"/>
      <c r="D28" s="17"/>
      <c r="E28" s="17"/>
      <c r="F28" s="17"/>
      <c r="G28" s="17"/>
    </row>
    <row r="29" spans="1:7" x14ac:dyDescent="0.25">
      <c r="C29" s="17"/>
      <c r="D29" s="17"/>
      <c r="E29" s="17"/>
      <c r="F29" s="17"/>
      <c r="G29" s="17"/>
    </row>
  </sheetData>
  <sheetProtection password="99C9" sheet="1" objects="1" scenarios="1"/>
  <mergeCells count="4">
    <mergeCell ref="A26:B28"/>
    <mergeCell ref="A25:B25"/>
    <mergeCell ref="D20:F20"/>
    <mergeCell ref="D2:F4"/>
  </mergeCells>
  <dataValidations count="8">
    <dataValidation type="date" operator="greaterThanOrEqual" allowBlank="1" showInputMessage="1" showErrorMessage="1" errorTitle="Información no válida" error="Revise:_x000a_Este campo debe ser una fecha_x000a_La fecha de terminación debe ser mayor a la fecha de inicio_x000a_" sqref="B16">
      <formula1>B15</formula1>
    </dataValidation>
    <dataValidation type="date" operator="greaterThanOrEqual" allowBlank="1" showInputMessage="1" showErrorMessage="1" errorTitle="Información no válida" error="Revise:_x000a_Este campo debe ser una fecha_x000a_La fecha de retiro debe ser mayor a la fecha de inicio" sqref="B19">
      <formula1>B15</formula1>
    </dataValidation>
    <dataValidation type="whole" allowBlank="1" showInputMessage="1" showErrorMessage="1" errorTitle="Información no válida" error="Diligencie el número del documento de identificación del empleado" sqref="B7">
      <formula1>0</formula1>
      <formula2>99999999999999900</formula2>
    </dataValidation>
    <dataValidation type="textLength" allowBlank="1" showInputMessage="1" showErrorMessage="1" errorTitle="Información no válida" error="Excede el número de caracteres permitidos" sqref="B5">
      <formula1>5</formula1>
      <formula2>50</formula2>
    </dataValidation>
    <dataValidation type="whole" allowBlank="1" showInputMessage="1" showErrorMessage="1" errorTitle="Información no válida" error="Por favor escriba el salario mensual pactado en el contrato" sqref="B11">
      <formula1>1</formula1>
      <formula2>9.99999999999999E+37</formula2>
    </dataValidation>
    <dataValidation type="date" allowBlank="1" showInputMessage="1" showErrorMessage="1" errorTitle="Información no válida" error="Revise:_x000a_Este campo debe ser una fecha_x000a_" sqref="B15">
      <formula1>1</formula1>
      <formula2>2958465</formula2>
    </dataValidation>
    <dataValidation type="whole" allowBlank="1" showInputMessage="1" showErrorMessage="1" errorTitle="Información no válida" error="Revise:_x000a_Este campo debe ser número_x000a_No puede exceder la jornada máxima legal (240 horas mensuales)" sqref="B14">
      <formula1>1</formula1>
      <formula2>240</formula2>
    </dataValidation>
    <dataValidation type="whole" allowBlank="1" showInputMessage="1" showErrorMessage="1" errorTitle="Información no válida" error="Este campo es número_x000a_Ingrese un valor correcto" sqref="B21:B22">
      <formula1>1</formula1>
      <formula2>9999999999999990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errorTitle="Información no válida" error="Selecciona una opción de la lista">
          <x14:formula1>
            <xm:f>'LISTADOS DE SELECCION '!$B$3:$B$5</xm:f>
          </x14:formula1>
          <xm:sqref>B6</xm:sqref>
        </x14:dataValidation>
        <x14:dataValidation type="list" allowBlank="1" showInputMessage="1" showErrorMessage="1" errorTitle="Información no válida" error="Seleccione una opción de la lista">
          <x14:formula1>
            <xm:f>'LISTADOS DE SELECCION '!$B$9:$B$11</xm:f>
          </x14:formula1>
          <xm:sqref>B10</xm:sqref>
        </x14:dataValidation>
        <x14:dataValidation type="list" allowBlank="1" showInputMessage="1" showErrorMessage="1" errorTitle="Información no válida" error="Seleccione una opción de la lista">
          <x14:formula1>
            <xm:f>'LISTADOS DE SELECCION '!$B$15:$B$17</xm:f>
          </x14:formula1>
          <xm:sqref>B18</xm:sqref>
        </x14:dataValidation>
        <x14:dataValidation type="list" allowBlank="1" showInputMessage="1" showErrorMessage="1" errorTitle="Información no válida" error="Seleccione una opción de la lista">
          <x14:formula1>
            <xm:f>'LISTADOS DE SELECCION '!$B$31:$B$32</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41"/>
  <sheetViews>
    <sheetView showGridLines="0" workbookViewId="0">
      <selection activeCell="B6" sqref="B6"/>
    </sheetView>
  </sheetViews>
  <sheetFormatPr baseColWidth="10" defaultColWidth="0" defaultRowHeight="15" zeroHeight="1" x14ac:dyDescent="0.25"/>
  <cols>
    <col min="1" max="1" width="49.5703125" customWidth="1"/>
    <col min="2" max="2" width="14.140625" bestFit="1" customWidth="1"/>
    <col min="3" max="3" width="11.42578125" customWidth="1"/>
    <col min="4" max="4" width="11.7109375" customWidth="1"/>
    <col min="5" max="6" width="11.42578125" customWidth="1"/>
    <col min="7" max="7" width="12.140625" bestFit="1" customWidth="1"/>
    <col min="8" max="12" width="11.42578125" customWidth="1"/>
    <col min="13" max="13" width="13.140625" customWidth="1"/>
    <col min="14" max="16384" width="11.42578125" hidden="1"/>
  </cols>
  <sheetData>
    <row r="1" spans="1:4" s="17" customFormat="1" x14ac:dyDescent="0.25">
      <c r="A1"/>
      <c r="B1" s="8"/>
      <c r="C1"/>
      <c r="D1"/>
    </row>
    <row r="2" spans="1:4" s="17" customFormat="1" x14ac:dyDescent="0.25">
      <c r="A2"/>
      <c r="B2" s="8"/>
      <c r="C2"/>
      <c r="D2"/>
    </row>
    <row r="3" spans="1:4" s="17" customFormat="1" ht="30" x14ac:dyDescent="0.25">
      <c r="A3" s="19" t="s">
        <v>151</v>
      </c>
      <c r="B3" s="37" t="s">
        <v>64</v>
      </c>
      <c r="C3"/>
      <c r="D3"/>
    </row>
    <row r="4" spans="1:4" s="17" customFormat="1" x14ac:dyDescent="0.25">
      <c r="A4"/>
      <c r="B4" s="38"/>
      <c r="C4"/>
      <c r="D4"/>
    </row>
    <row r="5" spans="1:4" s="17" customFormat="1" ht="45" x14ac:dyDescent="0.25">
      <c r="A5" s="19" t="s">
        <v>65</v>
      </c>
      <c r="B5" s="37" t="s">
        <v>60</v>
      </c>
      <c r="C5"/>
      <c r="D5"/>
    </row>
    <row r="6" spans="1:4" s="17" customFormat="1" ht="30" x14ac:dyDescent="0.25">
      <c r="A6" s="19" t="s">
        <v>183</v>
      </c>
      <c r="B6" s="37">
        <v>23</v>
      </c>
      <c r="C6"/>
      <c r="D6"/>
    </row>
    <row r="7" spans="1:4" s="17" customFormat="1" x14ac:dyDescent="0.25">
      <c r="A7" s="7"/>
      <c r="B7" s="38"/>
      <c r="C7"/>
      <c r="D7"/>
    </row>
    <row r="8" spans="1:4" s="17" customFormat="1" ht="44.25" customHeight="1" x14ac:dyDescent="0.25">
      <c r="A8" s="19" t="s">
        <v>184</v>
      </c>
      <c r="B8" s="37" t="s">
        <v>60</v>
      </c>
      <c r="C8"/>
      <c r="D8"/>
    </row>
    <row r="9" spans="1:4" s="17" customFormat="1" x14ac:dyDescent="0.25">
      <c r="A9" s="7"/>
      <c r="B9" s="38"/>
      <c r="C9"/>
      <c r="D9"/>
    </row>
    <row r="10" spans="1:4" s="17" customFormat="1" ht="45" x14ac:dyDescent="0.25">
      <c r="A10" s="19" t="s">
        <v>66</v>
      </c>
      <c r="B10" s="37" t="s">
        <v>60</v>
      </c>
      <c r="C10"/>
      <c r="D10" s="3"/>
    </row>
    <row r="11" spans="1:4" s="17" customFormat="1" x14ac:dyDescent="0.25">
      <c r="A11"/>
      <c r="B11" s="8"/>
      <c r="C11"/>
      <c r="D11"/>
    </row>
    <row r="12" spans="1:4" s="17" customFormat="1" x14ac:dyDescent="0.25">
      <c r="A12"/>
      <c r="B12"/>
      <c r="C12"/>
      <c r="D12"/>
    </row>
    <row r="13" spans="1:4" s="17" customFormat="1" x14ac:dyDescent="0.25">
      <c r="A13" s="2"/>
      <c r="B13" s="181" t="s">
        <v>76</v>
      </c>
      <c r="C13" s="181"/>
      <c r="D13" s="21">
        <f>'INFO GENERAL'!B11/'INFO GENERAL'!B14</f>
        <v>7500</v>
      </c>
    </row>
    <row r="14" spans="1:4" s="17" customFormat="1" ht="30" x14ac:dyDescent="0.25">
      <c r="A14" s="29" t="s">
        <v>17</v>
      </c>
      <c r="B14" s="34" t="s">
        <v>27</v>
      </c>
      <c r="C14" s="29" t="s">
        <v>67</v>
      </c>
      <c r="D14" s="29" t="s">
        <v>26</v>
      </c>
    </row>
    <row r="15" spans="1:4" s="17" customFormat="1" x14ac:dyDescent="0.25">
      <c r="A15" s="27" t="s">
        <v>68</v>
      </c>
      <c r="B15" s="35"/>
      <c r="C15" s="31">
        <v>0.35</v>
      </c>
      <c r="D15" s="32">
        <f>$D$13*C15*B15</f>
        <v>0</v>
      </c>
    </row>
    <row r="16" spans="1:4" s="17" customFormat="1" x14ac:dyDescent="0.25">
      <c r="A16" s="27" t="s">
        <v>69</v>
      </c>
      <c r="B16" s="35">
        <v>2</v>
      </c>
      <c r="C16" s="31">
        <v>1.75</v>
      </c>
      <c r="D16" s="32">
        <f t="shared" ref="D16:D20" si="0">$D$13*C16*B16</f>
        <v>26250</v>
      </c>
    </row>
    <row r="17" spans="1:13" s="17" customFormat="1" x14ac:dyDescent="0.25">
      <c r="A17" s="27" t="s">
        <v>70</v>
      </c>
      <c r="B17" s="35"/>
      <c r="C17" s="31">
        <v>2.1</v>
      </c>
      <c r="D17" s="32">
        <f t="shared" si="0"/>
        <v>0</v>
      </c>
      <c r="G17" s="179"/>
      <c r="H17" s="179"/>
      <c r="I17" s="179"/>
    </row>
    <row r="18" spans="1:13" s="17" customFormat="1" x14ac:dyDescent="0.25">
      <c r="A18" s="28" t="s">
        <v>71</v>
      </c>
      <c r="B18" s="35">
        <v>3</v>
      </c>
      <c r="C18" s="31">
        <v>1.25</v>
      </c>
      <c r="D18" s="32">
        <f t="shared" si="0"/>
        <v>28125</v>
      </c>
    </row>
    <row r="19" spans="1:13" s="17" customFormat="1" x14ac:dyDescent="0.25">
      <c r="A19" s="27" t="s">
        <v>73</v>
      </c>
      <c r="B19" s="35"/>
      <c r="C19" s="31">
        <v>1.75</v>
      </c>
      <c r="D19" s="32">
        <f t="shared" si="0"/>
        <v>0</v>
      </c>
    </row>
    <row r="20" spans="1:13" s="17" customFormat="1" x14ac:dyDescent="0.25">
      <c r="A20" s="27" t="s">
        <v>72</v>
      </c>
      <c r="B20" s="35">
        <v>1</v>
      </c>
      <c r="C20" s="31">
        <v>2</v>
      </c>
      <c r="D20" s="32">
        <f t="shared" si="0"/>
        <v>15000</v>
      </c>
    </row>
    <row r="21" spans="1:13" s="17" customFormat="1" x14ac:dyDescent="0.25">
      <c r="A21" s="27" t="s">
        <v>74</v>
      </c>
      <c r="B21" s="36"/>
      <c r="C21" s="33">
        <v>2.5</v>
      </c>
      <c r="D21" s="32">
        <f>$D$13*C21*B21</f>
        <v>0</v>
      </c>
    </row>
    <row r="22" spans="1:13" s="17" customFormat="1" x14ac:dyDescent="0.25">
      <c r="A22" s="182" t="s">
        <v>77</v>
      </c>
      <c r="B22" s="183"/>
      <c r="C22" s="184"/>
      <c r="D22" s="30">
        <f>SUM(D15:D21)</f>
        <v>69375</v>
      </c>
    </row>
    <row r="23" spans="1:13" s="17" customFormat="1" x14ac:dyDescent="0.25">
      <c r="A23"/>
      <c r="B23"/>
      <c r="C23"/>
      <c r="D23"/>
    </row>
    <row r="24" spans="1:13" s="17" customFormat="1" x14ac:dyDescent="0.25">
      <c r="A24"/>
      <c r="B24"/>
      <c r="C24"/>
      <c r="D24"/>
    </row>
    <row r="25" spans="1:13" s="17" customFormat="1" ht="30" x14ac:dyDescent="0.25">
      <c r="A25" s="19" t="s">
        <v>116</v>
      </c>
      <c r="B25" s="37" t="s">
        <v>61</v>
      </c>
      <c r="C25"/>
      <c r="D25"/>
    </row>
    <row r="26" spans="1:13" s="17" customFormat="1" ht="15.75" thickBot="1" x14ac:dyDescent="0.3">
      <c r="A26" s="4"/>
      <c r="B26" s="1"/>
      <c r="C26"/>
      <c r="D26"/>
    </row>
    <row r="27" spans="1:13" ht="15.75" thickBot="1" x14ac:dyDescent="0.3">
      <c r="B27" s="186" t="s">
        <v>165</v>
      </c>
      <c r="C27" s="187"/>
      <c r="D27" s="187"/>
      <c r="E27" s="187"/>
      <c r="F27" s="187"/>
      <c r="G27" s="187"/>
      <c r="H27" s="187"/>
      <c r="I27" s="187"/>
      <c r="J27" s="187"/>
      <c r="K27" s="187"/>
      <c r="L27" s="187"/>
      <c r="M27" s="188"/>
    </row>
    <row r="28" spans="1:13" s="17" customFormat="1" ht="18.75" x14ac:dyDescent="0.25">
      <c r="A28" s="23" t="s">
        <v>114</v>
      </c>
      <c r="B28" s="26" t="s">
        <v>101</v>
      </c>
      <c r="C28" s="26" t="s">
        <v>102</v>
      </c>
      <c r="D28" s="26" t="s">
        <v>103</v>
      </c>
      <c r="E28" s="26" t="s">
        <v>104</v>
      </c>
      <c r="F28" s="26" t="s">
        <v>105</v>
      </c>
      <c r="G28" s="26" t="s">
        <v>106</v>
      </c>
      <c r="H28" s="26" t="s">
        <v>107</v>
      </c>
      <c r="I28" s="26" t="s">
        <v>108</v>
      </c>
      <c r="J28" s="26" t="s">
        <v>109</v>
      </c>
      <c r="K28" s="26" t="s">
        <v>110</v>
      </c>
      <c r="L28" s="26" t="s">
        <v>111</v>
      </c>
      <c r="M28" s="26" t="s">
        <v>112</v>
      </c>
    </row>
    <row r="29" spans="1:13" x14ac:dyDescent="0.25">
      <c r="A29" s="24" t="s">
        <v>87</v>
      </c>
      <c r="B29" s="12">
        <v>1800000</v>
      </c>
      <c r="C29" s="12">
        <v>1800000</v>
      </c>
      <c r="D29" s="12">
        <v>1800000</v>
      </c>
      <c r="E29" s="12">
        <v>1800000</v>
      </c>
      <c r="F29" s="12">
        <v>1800000</v>
      </c>
      <c r="G29" s="12">
        <v>1428000</v>
      </c>
      <c r="H29" s="12">
        <v>1800000</v>
      </c>
      <c r="I29" s="12">
        <v>1800000</v>
      </c>
      <c r="J29" s="12">
        <v>1800000</v>
      </c>
      <c r="K29" s="12">
        <v>1800000</v>
      </c>
      <c r="L29" s="12">
        <v>1800000</v>
      </c>
      <c r="M29" s="12">
        <v>1800000</v>
      </c>
    </row>
    <row r="30" spans="1:13" x14ac:dyDescent="0.25">
      <c r="A30" s="24" t="s">
        <v>89</v>
      </c>
      <c r="B30" s="12">
        <v>0</v>
      </c>
      <c r="C30" s="12">
        <v>0</v>
      </c>
      <c r="D30" s="12">
        <v>0</v>
      </c>
      <c r="E30" s="12">
        <v>0</v>
      </c>
      <c r="F30" s="12">
        <v>0</v>
      </c>
      <c r="G30" s="12">
        <v>0</v>
      </c>
      <c r="H30" s="12">
        <v>0</v>
      </c>
      <c r="I30" s="12">
        <v>0</v>
      </c>
      <c r="J30" s="12">
        <v>0</v>
      </c>
      <c r="K30" s="12">
        <v>0</v>
      </c>
      <c r="L30" s="12">
        <v>0</v>
      </c>
      <c r="M30" s="12">
        <v>0</v>
      </c>
    </row>
    <row r="31" spans="1:13" x14ac:dyDescent="0.25">
      <c r="A31" s="24" t="s">
        <v>88</v>
      </c>
      <c r="B31" s="12"/>
      <c r="C31" s="12"/>
      <c r="D31" s="12"/>
      <c r="E31" s="12"/>
      <c r="F31" s="12"/>
      <c r="G31" s="12"/>
      <c r="H31" s="12"/>
      <c r="I31" s="12"/>
      <c r="J31" s="12"/>
      <c r="K31" s="12"/>
      <c r="L31" s="12"/>
      <c r="M31" s="12"/>
    </row>
    <row r="32" spans="1:13" x14ac:dyDescent="0.25">
      <c r="A32" s="24" t="s">
        <v>99</v>
      </c>
      <c r="B32" s="12">
        <v>520000</v>
      </c>
      <c r="C32" s="12">
        <v>0</v>
      </c>
      <c r="D32" s="12">
        <v>345000</v>
      </c>
      <c r="E32" s="12">
        <v>0</v>
      </c>
      <c r="F32" s="12">
        <v>0</v>
      </c>
      <c r="G32" s="12">
        <v>0</v>
      </c>
      <c r="H32" s="12">
        <v>0</v>
      </c>
      <c r="I32" s="12">
        <v>0</v>
      </c>
      <c r="J32" s="12">
        <v>450000</v>
      </c>
      <c r="K32" s="12">
        <v>0</v>
      </c>
      <c r="L32" s="12">
        <v>0</v>
      </c>
      <c r="M32" s="12">
        <v>0</v>
      </c>
    </row>
    <row r="33" spans="1:13" x14ac:dyDescent="0.25">
      <c r="A33" s="24" t="s">
        <v>90</v>
      </c>
      <c r="B33" s="12">
        <v>0</v>
      </c>
      <c r="C33" s="12">
        <v>0</v>
      </c>
      <c r="D33" s="12">
        <v>0</v>
      </c>
      <c r="E33" s="12">
        <v>78000</v>
      </c>
      <c r="F33" s="12">
        <v>0</v>
      </c>
      <c r="G33" s="12">
        <v>0</v>
      </c>
      <c r="H33" s="12">
        <v>0</v>
      </c>
      <c r="I33" s="12">
        <v>90200</v>
      </c>
      <c r="J33" s="12">
        <v>0</v>
      </c>
      <c r="K33" s="12">
        <v>0</v>
      </c>
      <c r="L33" s="12">
        <v>0</v>
      </c>
      <c r="M33" s="12">
        <v>0</v>
      </c>
    </row>
    <row r="34" spans="1:13" x14ac:dyDescent="0.25">
      <c r="A34" s="24" t="s">
        <v>91</v>
      </c>
      <c r="B34" s="12">
        <v>0</v>
      </c>
      <c r="C34" s="12">
        <v>0</v>
      </c>
      <c r="D34" s="12">
        <v>0</v>
      </c>
      <c r="E34" s="12">
        <v>0</v>
      </c>
      <c r="F34" s="12">
        <v>0</v>
      </c>
      <c r="G34" s="12">
        <v>0</v>
      </c>
      <c r="H34" s="12">
        <v>0</v>
      </c>
      <c r="I34" s="12">
        <v>0</v>
      </c>
      <c r="J34" s="12">
        <v>0</v>
      </c>
      <c r="K34" s="12">
        <v>0</v>
      </c>
      <c r="L34" s="12">
        <v>0</v>
      </c>
      <c r="M34" s="12">
        <v>0</v>
      </c>
    </row>
    <row r="35" spans="1:13" x14ac:dyDescent="0.25">
      <c r="A35" s="24" t="s">
        <v>92</v>
      </c>
      <c r="B35" s="12">
        <v>0</v>
      </c>
      <c r="C35" s="12">
        <v>0</v>
      </c>
      <c r="D35" s="12">
        <v>0</v>
      </c>
      <c r="E35" s="12">
        <v>0</v>
      </c>
      <c r="F35" s="12">
        <v>0</v>
      </c>
      <c r="G35" s="12">
        <v>0</v>
      </c>
      <c r="H35" s="12">
        <v>0</v>
      </c>
      <c r="I35" s="12">
        <v>0</v>
      </c>
      <c r="J35" s="12">
        <v>0</v>
      </c>
      <c r="K35" s="12">
        <v>0</v>
      </c>
      <c r="L35" s="12">
        <v>0</v>
      </c>
      <c r="M35" s="12">
        <v>0</v>
      </c>
    </row>
    <row r="36" spans="1:13" ht="30" x14ac:dyDescent="0.25">
      <c r="A36" s="25" t="s">
        <v>100</v>
      </c>
      <c r="B36" s="12">
        <v>0</v>
      </c>
      <c r="C36" s="12">
        <v>0</v>
      </c>
      <c r="D36" s="12">
        <v>0</v>
      </c>
      <c r="E36" s="12">
        <v>0</v>
      </c>
      <c r="F36" s="12">
        <v>0</v>
      </c>
      <c r="G36" s="12">
        <v>0</v>
      </c>
      <c r="H36" s="12">
        <v>0</v>
      </c>
      <c r="I36" s="12">
        <v>0</v>
      </c>
      <c r="J36" s="12">
        <v>0</v>
      </c>
      <c r="K36" s="12">
        <v>0</v>
      </c>
      <c r="L36" s="12">
        <v>0</v>
      </c>
      <c r="M36" s="12">
        <v>0</v>
      </c>
    </row>
    <row r="37" spans="1:13" s="17" customFormat="1" x14ac:dyDescent="0.25">
      <c r="A37" s="20" t="s">
        <v>113</v>
      </c>
      <c r="B37" s="21">
        <f>SUM(B29:B36)</f>
        <v>2320000</v>
      </c>
      <c r="C37" s="21">
        <f t="shared" ref="C37:M37" si="1">SUM(C29:C36)</f>
        <v>1800000</v>
      </c>
      <c r="D37" s="21">
        <f t="shared" si="1"/>
        <v>2145000</v>
      </c>
      <c r="E37" s="21">
        <f t="shared" si="1"/>
        <v>1878000</v>
      </c>
      <c r="F37" s="21">
        <f t="shared" si="1"/>
        <v>1800000</v>
      </c>
      <c r="G37" s="21">
        <f t="shared" si="1"/>
        <v>1428000</v>
      </c>
      <c r="H37" s="21">
        <f t="shared" si="1"/>
        <v>1800000</v>
      </c>
      <c r="I37" s="21">
        <f t="shared" si="1"/>
        <v>1890200</v>
      </c>
      <c r="J37" s="21">
        <f t="shared" si="1"/>
        <v>2250000</v>
      </c>
      <c r="K37" s="21">
        <f t="shared" si="1"/>
        <v>1800000</v>
      </c>
      <c r="L37" s="21">
        <f>SUM(L29:L36)</f>
        <v>1800000</v>
      </c>
      <c r="M37" s="21">
        <f t="shared" si="1"/>
        <v>1800000</v>
      </c>
    </row>
    <row r="38" spans="1:13" x14ac:dyDescent="0.25"/>
    <row r="39" spans="1:13" x14ac:dyDescent="0.25">
      <c r="B39" s="185" t="s">
        <v>115</v>
      </c>
      <c r="C39" s="185"/>
      <c r="D39" s="185"/>
      <c r="E39" s="185"/>
      <c r="F39" s="185"/>
      <c r="G39" s="22">
        <f>AVERAGE(B37:M37)</f>
        <v>1892600</v>
      </c>
    </row>
    <row r="40" spans="1:13" x14ac:dyDescent="0.25"/>
    <row r="41" spans="1:13" x14ac:dyDescent="0.25"/>
  </sheetData>
  <sheetProtection password="99C9" sheet="1" objects="1" scenarios="1"/>
  <mergeCells count="5">
    <mergeCell ref="B13:C13"/>
    <mergeCell ref="A22:C22"/>
    <mergeCell ref="B39:F39"/>
    <mergeCell ref="B27:M27"/>
    <mergeCell ref="G17:I17"/>
  </mergeCells>
  <dataValidations count="3">
    <dataValidation type="whole" allowBlank="1" showInputMessage="1" showErrorMessage="1" errorTitle="Información no válida" error="Este campo es número_x000a_No exceda el máximo de horas extras establecido" sqref="B15:B21">
      <formula1>0</formula1>
      <formula2>60</formula2>
    </dataValidation>
    <dataValidation type="whole" allowBlank="1" showInputMessage="1" showErrorMessage="1" errorTitle="Información no válida" error="Este campo es número_x000a_Diligencie un valor correcto" sqref="B29:M36">
      <formula1>0</formula1>
      <formula2>9.99999999999999E+36</formula2>
    </dataValidation>
    <dataValidation type="whole" allowBlank="1" showInputMessage="1" showErrorMessage="1" errorTitle="Información no válida" error="Por favor ingrese un valor correcto" sqref="B6">
      <formula1>0</formula1>
      <formula2>30</formula2>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formación no válida" error="Seleccione una opción de la lista">
          <x14:formula1>
            <xm:f>'LISTADOS DE SELECCION '!$B$26:$B$27</xm:f>
          </x14:formula1>
          <xm:sqref>B3</xm:sqref>
        </x14:dataValidation>
        <x14:dataValidation type="list" allowBlank="1" showInputMessage="1" showErrorMessage="1" errorTitle="Información no válida" error="Seleccione una opción de la lista">
          <x14:formula1>
            <xm:f>'LISTADOS DE SELECCION '!$B$21:$B$22</xm:f>
          </x14:formula1>
          <xm:sqref>B25:B26 B8 B10 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54"/>
  <sheetViews>
    <sheetView showGridLines="0" workbookViewId="0">
      <selection activeCell="B1" sqref="B1"/>
    </sheetView>
  </sheetViews>
  <sheetFormatPr baseColWidth="10" defaultColWidth="0" defaultRowHeight="15" zeroHeight="1" x14ac:dyDescent="0.25"/>
  <cols>
    <col min="1" max="1" width="62" style="17" customWidth="1"/>
    <col min="2" max="2" width="15.28515625" customWidth="1"/>
    <col min="3" max="6" width="11.5703125" bestFit="1" customWidth="1"/>
    <col min="7" max="7" width="12.140625" bestFit="1" customWidth="1"/>
    <col min="8" max="8" width="9.42578125" customWidth="1"/>
    <col min="9" max="9" width="11.7109375" hidden="1" customWidth="1"/>
    <col min="10" max="11" width="9.42578125" hidden="1" customWidth="1"/>
    <col min="12" max="12" width="10.5703125" hidden="1" customWidth="1"/>
    <col min="13" max="16384" width="11.42578125" hidden="1"/>
  </cols>
  <sheetData>
    <row r="1" spans="1:8" x14ac:dyDescent="0.25">
      <c r="B1" s="38"/>
      <c r="C1" s="17"/>
      <c r="D1" s="17"/>
      <c r="E1" s="17"/>
      <c r="F1" s="17"/>
      <c r="G1" s="17"/>
      <c r="H1" s="17"/>
    </row>
    <row r="2" spans="1:8" x14ac:dyDescent="0.25">
      <c r="A2" s="39" t="s">
        <v>80</v>
      </c>
      <c r="B2" s="38"/>
      <c r="C2" s="17"/>
      <c r="D2" s="17"/>
      <c r="E2" s="17"/>
      <c r="F2" s="17"/>
      <c r="G2" s="17"/>
      <c r="H2" s="17"/>
    </row>
    <row r="3" spans="1:8" x14ac:dyDescent="0.25">
      <c r="A3" s="40"/>
      <c r="B3" s="38"/>
      <c r="C3" s="17"/>
      <c r="D3" s="17"/>
      <c r="E3" s="17"/>
      <c r="F3" s="17"/>
      <c r="G3" s="17"/>
      <c r="H3" s="17"/>
    </row>
    <row r="4" spans="1:8" ht="30" x14ac:dyDescent="0.25">
      <c r="A4" s="41" t="s">
        <v>78</v>
      </c>
      <c r="B4" s="37" t="s">
        <v>60</v>
      </c>
      <c r="C4" s="17"/>
      <c r="D4" s="17"/>
      <c r="E4" s="17"/>
      <c r="F4" s="17"/>
      <c r="G4" s="17"/>
      <c r="H4" s="17"/>
    </row>
    <row r="5" spans="1:8" x14ac:dyDescent="0.25">
      <c r="A5" s="41" t="s">
        <v>177</v>
      </c>
      <c r="B5" s="45">
        <v>43831</v>
      </c>
      <c r="C5" s="17"/>
      <c r="D5" s="17"/>
      <c r="E5" s="17"/>
      <c r="F5" s="17"/>
      <c r="G5" s="17"/>
      <c r="H5" s="17"/>
    </row>
    <row r="6" spans="1:8" x14ac:dyDescent="0.25">
      <c r="A6" s="40"/>
      <c r="B6" s="38"/>
      <c r="C6" s="17"/>
      <c r="D6" s="17"/>
      <c r="E6" s="17"/>
      <c r="F6" s="17"/>
      <c r="G6" s="17"/>
      <c r="H6" s="17"/>
    </row>
    <row r="7" spans="1:8" x14ac:dyDescent="0.25">
      <c r="A7" s="42" t="s">
        <v>117</v>
      </c>
      <c r="B7" s="37" t="s">
        <v>61</v>
      </c>
      <c r="C7" s="17"/>
      <c r="D7" s="17"/>
      <c r="E7" s="17"/>
      <c r="F7" s="17"/>
      <c r="G7" s="17"/>
      <c r="H7" s="17"/>
    </row>
    <row r="8" spans="1:8" x14ac:dyDescent="0.25">
      <c r="A8" s="42" t="s">
        <v>118</v>
      </c>
      <c r="B8" s="37">
        <v>300</v>
      </c>
      <c r="C8" s="17"/>
      <c r="D8" s="17"/>
      <c r="E8" s="17"/>
      <c r="F8" s="17"/>
      <c r="G8" s="17"/>
      <c r="H8" s="17"/>
    </row>
    <row r="9" spans="1:8" x14ac:dyDescent="0.25">
      <c r="A9" s="40"/>
      <c r="B9" s="38"/>
      <c r="C9" s="17"/>
      <c r="D9" s="17"/>
      <c r="E9" s="17"/>
      <c r="F9" s="17"/>
      <c r="G9" s="17"/>
      <c r="H9" s="17"/>
    </row>
    <row r="10" spans="1:8" x14ac:dyDescent="0.25">
      <c r="A10" s="40"/>
      <c r="B10" s="38"/>
      <c r="C10" s="17"/>
      <c r="D10" s="17"/>
      <c r="E10" s="17"/>
      <c r="F10" s="17"/>
      <c r="G10" s="17"/>
      <c r="H10" s="17"/>
    </row>
    <row r="11" spans="1:8" x14ac:dyDescent="0.25">
      <c r="A11" s="39" t="s">
        <v>119</v>
      </c>
      <c r="B11" s="38"/>
      <c r="C11" s="17"/>
      <c r="D11" s="17"/>
      <c r="E11" s="17"/>
      <c r="F11" s="17"/>
      <c r="G11" s="17"/>
      <c r="H11" s="17"/>
    </row>
    <row r="12" spans="1:8" x14ac:dyDescent="0.25">
      <c r="A12" s="40"/>
      <c r="B12" s="38"/>
      <c r="C12" s="17"/>
      <c r="D12" s="17"/>
      <c r="E12" s="17"/>
      <c r="F12" s="17"/>
      <c r="G12" s="17"/>
      <c r="H12" s="17"/>
    </row>
    <row r="13" spans="1:8" ht="30" x14ac:dyDescent="0.25">
      <c r="A13" s="41" t="s">
        <v>120</v>
      </c>
      <c r="B13" s="37" t="s">
        <v>60</v>
      </c>
      <c r="C13" s="17"/>
      <c r="D13" s="17"/>
      <c r="E13" s="17"/>
      <c r="F13" s="17"/>
      <c r="G13" s="17"/>
      <c r="H13" s="17"/>
    </row>
    <row r="14" spans="1:8" ht="21" customHeight="1" x14ac:dyDescent="0.25">
      <c r="A14" s="41" t="s">
        <v>178</v>
      </c>
      <c r="B14" s="45">
        <v>43831</v>
      </c>
      <c r="C14" s="17"/>
      <c r="D14" s="17"/>
      <c r="E14" s="17"/>
      <c r="F14" s="17"/>
      <c r="G14" s="17"/>
      <c r="H14" s="17"/>
    </row>
    <row r="15" spans="1:8" x14ac:dyDescent="0.25">
      <c r="A15" s="40"/>
      <c r="B15" s="38"/>
      <c r="C15" s="17"/>
      <c r="D15" s="17"/>
      <c r="E15" s="17"/>
      <c r="F15" s="17"/>
      <c r="G15" s="17"/>
      <c r="H15" s="17"/>
    </row>
    <row r="16" spans="1:8" x14ac:dyDescent="0.25">
      <c r="A16" s="40"/>
      <c r="B16" s="38"/>
      <c r="C16" s="17"/>
      <c r="D16" s="17"/>
      <c r="E16" s="17"/>
      <c r="F16" s="17"/>
      <c r="G16" s="17"/>
      <c r="H16" s="17"/>
    </row>
    <row r="17" spans="1:8" x14ac:dyDescent="0.25">
      <c r="A17" s="39" t="s">
        <v>121</v>
      </c>
      <c r="B17" s="38"/>
      <c r="C17" s="17"/>
      <c r="D17" s="17"/>
      <c r="E17" s="17"/>
      <c r="F17" s="17"/>
      <c r="G17" s="17"/>
      <c r="H17" s="17"/>
    </row>
    <row r="18" spans="1:8" x14ac:dyDescent="0.25">
      <c r="A18" s="40"/>
      <c r="B18" s="38"/>
      <c r="C18" s="17"/>
      <c r="D18" s="17"/>
      <c r="E18" s="17"/>
      <c r="F18" s="17"/>
      <c r="G18" s="17"/>
      <c r="H18" s="17"/>
    </row>
    <row r="19" spans="1:8" ht="30" x14ac:dyDescent="0.25">
      <c r="A19" s="41" t="s">
        <v>79</v>
      </c>
      <c r="B19" s="37" t="s">
        <v>60</v>
      </c>
      <c r="C19" s="17"/>
      <c r="D19" s="17"/>
      <c r="E19" s="17"/>
      <c r="F19" s="17"/>
      <c r="G19" s="17"/>
      <c r="H19" s="17"/>
    </row>
    <row r="20" spans="1:8" ht="21" customHeight="1" x14ac:dyDescent="0.25">
      <c r="A20" s="41" t="s">
        <v>179</v>
      </c>
      <c r="B20" s="45">
        <v>43831</v>
      </c>
      <c r="C20" s="17"/>
      <c r="D20" s="17"/>
      <c r="E20" s="17"/>
      <c r="F20" s="17"/>
      <c r="G20" s="17"/>
      <c r="H20" s="17"/>
    </row>
    <row r="21" spans="1:8" x14ac:dyDescent="0.25">
      <c r="A21" s="40"/>
      <c r="B21" s="38"/>
      <c r="C21" s="17"/>
      <c r="D21" s="17"/>
      <c r="E21" s="17"/>
      <c r="F21" s="17"/>
      <c r="G21" s="17"/>
      <c r="H21" s="17"/>
    </row>
    <row r="22" spans="1:8" x14ac:dyDescent="0.25">
      <c r="A22" s="42" t="s">
        <v>117</v>
      </c>
      <c r="B22" s="37" t="s">
        <v>61</v>
      </c>
      <c r="C22" s="17"/>
      <c r="D22" s="17"/>
      <c r="E22" s="17"/>
      <c r="F22" s="17"/>
      <c r="G22" s="17"/>
      <c r="H22" s="17"/>
    </row>
    <row r="23" spans="1:8" x14ac:dyDescent="0.25">
      <c r="A23" s="42" t="s">
        <v>118</v>
      </c>
      <c r="B23" s="37">
        <v>100</v>
      </c>
      <c r="C23" s="17"/>
      <c r="D23" s="17"/>
      <c r="E23" s="17"/>
      <c r="F23" s="17"/>
      <c r="G23" s="17"/>
      <c r="H23" s="17"/>
    </row>
    <row r="24" spans="1:8" x14ac:dyDescent="0.25">
      <c r="B24" s="8"/>
      <c r="C24" s="17"/>
      <c r="D24" s="17"/>
      <c r="E24" s="17"/>
      <c r="F24" s="17"/>
      <c r="G24" s="17"/>
      <c r="H24" s="17"/>
    </row>
    <row r="25" spans="1:8" ht="18.75" x14ac:dyDescent="0.25">
      <c r="A25" s="23" t="s">
        <v>168</v>
      </c>
      <c r="B25" s="44" t="s">
        <v>98</v>
      </c>
      <c r="C25" s="44" t="s">
        <v>97</v>
      </c>
      <c r="D25" s="44" t="s">
        <v>96</v>
      </c>
      <c r="E25" s="44" t="s">
        <v>95</v>
      </c>
      <c r="F25" s="44" t="s">
        <v>94</v>
      </c>
      <c r="G25" s="44" t="s">
        <v>93</v>
      </c>
    </row>
    <row r="26" spans="1:8" x14ac:dyDescent="0.25">
      <c r="A26" s="24" t="s">
        <v>87</v>
      </c>
      <c r="B26" s="12">
        <v>0</v>
      </c>
      <c r="C26" s="12">
        <v>0</v>
      </c>
      <c r="D26" s="12">
        <v>1800000</v>
      </c>
      <c r="E26" s="12">
        <v>1800000</v>
      </c>
      <c r="F26" s="12">
        <v>1800000</v>
      </c>
      <c r="G26" s="12">
        <v>1800000</v>
      </c>
    </row>
    <row r="27" spans="1:8" x14ac:dyDescent="0.25">
      <c r="A27" s="24" t="s">
        <v>89</v>
      </c>
      <c r="B27" s="12">
        <v>0</v>
      </c>
      <c r="C27" s="12">
        <v>0</v>
      </c>
      <c r="D27" s="12">
        <v>102854</v>
      </c>
      <c r="E27" s="12">
        <v>102854</v>
      </c>
      <c r="F27" s="12">
        <v>102854</v>
      </c>
      <c r="G27" s="12">
        <v>102854</v>
      </c>
    </row>
    <row r="28" spans="1:8" x14ac:dyDescent="0.25">
      <c r="A28" s="24" t="s">
        <v>88</v>
      </c>
      <c r="B28" s="12">
        <v>0</v>
      </c>
      <c r="C28" s="12">
        <v>0</v>
      </c>
      <c r="D28" s="12">
        <v>0</v>
      </c>
      <c r="E28" s="12">
        <v>0</v>
      </c>
      <c r="F28" s="12">
        <v>0</v>
      </c>
      <c r="G28" s="12">
        <v>0</v>
      </c>
    </row>
    <row r="29" spans="1:8" x14ac:dyDescent="0.25">
      <c r="A29" s="24" t="s">
        <v>99</v>
      </c>
      <c r="B29" s="12">
        <v>0</v>
      </c>
      <c r="C29" s="12">
        <v>0</v>
      </c>
      <c r="D29" s="12">
        <v>0</v>
      </c>
      <c r="E29" s="12">
        <v>0</v>
      </c>
      <c r="F29" s="12">
        <v>0</v>
      </c>
      <c r="G29" s="12">
        <v>765000</v>
      </c>
    </row>
    <row r="30" spans="1:8" x14ac:dyDescent="0.25">
      <c r="A30" s="24" t="s">
        <v>90</v>
      </c>
      <c r="B30" s="12">
        <v>0</v>
      </c>
      <c r="C30" s="12">
        <v>0</v>
      </c>
      <c r="D30" s="12">
        <v>0</v>
      </c>
      <c r="E30" s="12">
        <v>0</v>
      </c>
      <c r="F30" s="12">
        <v>0</v>
      </c>
      <c r="G30" s="12">
        <v>0</v>
      </c>
    </row>
    <row r="31" spans="1:8" x14ac:dyDescent="0.25">
      <c r="A31" s="24" t="s">
        <v>91</v>
      </c>
      <c r="B31" s="12">
        <v>0</v>
      </c>
      <c r="C31" s="12">
        <v>0</v>
      </c>
      <c r="D31" s="12">
        <v>0</v>
      </c>
      <c r="E31" s="12">
        <v>0</v>
      </c>
      <c r="F31" s="12">
        <v>0</v>
      </c>
      <c r="G31" s="12">
        <v>0</v>
      </c>
    </row>
    <row r="32" spans="1:8" x14ac:dyDescent="0.25">
      <c r="A32" s="24" t="s">
        <v>92</v>
      </c>
      <c r="B32" s="12">
        <v>0</v>
      </c>
      <c r="C32" s="12">
        <v>0</v>
      </c>
      <c r="D32" s="12">
        <v>0</v>
      </c>
      <c r="E32" s="12">
        <v>0</v>
      </c>
      <c r="F32" s="12">
        <v>0</v>
      </c>
      <c r="G32" s="12">
        <v>0</v>
      </c>
    </row>
    <row r="33" spans="1:8" x14ac:dyDescent="0.25">
      <c r="A33" s="25" t="s">
        <v>100</v>
      </c>
      <c r="B33" s="12">
        <v>0</v>
      </c>
      <c r="C33" s="12">
        <v>0</v>
      </c>
      <c r="D33" s="12">
        <v>0</v>
      </c>
      <c r="E33" s="12">
        <v>0</v>
      </c>
      <c r="F33" s="12">
        <v>0</v>
      </c>
      <c r="G33" s="12">
        <v>0</v>
      </c>
    </row>
    <row r="34" spans="1:8" x14ac:dyDescent="0.25">
      <c r="A34" s="20" t="s">
        <v>169</v>
      </c>
      <c r="B34" s="21">
        <f>SUM(B26:B33)</f>
        <v>0</v>
      </c>
      <c r="C34" s="21">
        <f t="shared" ref="C34:F34" si="0">SUM(C26:C33)</f>
        <v>0</v>
      </c>
      <c r="D34" s="21">
        <f t="shared" si="0"/>
        <v>1902854</v>
      </c>
      <c r="E34" s="21">
        <f t="shared" si="0"/>
        <v>1902854</v>
      </c>
      <c r="F34" s="21">
        <f t="shared" si="0"/>
        <v>1902854</v>
      </c>
      <c r="G34" s="21">
        <f>SUM(G26:G33)</f>
        <v>2667854</v>
      </c>
    </row>
    <row r="35" spans="1:8" x14ac:dyDescent="0.25">
      <c r="A35" s="43"/>
      <c r="B35" s="5"/>
      <c r="C35" s="5"/>
      <c r="D35" s="5"/>
      <c r="E35" s="5"/>
      <c r="F35" s="5"/>
      <c r="G35" s="5"/>
    </row>
    <row r="36" spans="1:8" x14ac:dyDescent="0.25">
      <c r="B36" s="189" t="s">
        <v>171</v>
      </c>
      <c r="C36" s="189"/>
      <c r="D36" s="189"/>
      <c r="E36" s="189"/>
      <c r="F36" s="189"/>
      <c r="G36" s="10">
        <v>4</v>
      </c>
    </row>
    <row r="37" spans="1:8" x14ac:dyDescent="0.25">
      <c r="B37" s="185" t="s">
        <v>170</v>
      </c>
      <c r="C37" s="185"/>
      <c r="D37" s="185"/>
      <c r="E37" s="185"/>
      <c r="F37" s="185"/>
      <c r="G37" s="22">
        <f>SUM(B34:G34)/G36</f>
        <v>2094104</v>
      </c>
    </row>
    <row r="38" spans="1:8" x14ac:dyDescent="0.25">
      <c r="C38" s="17"/>
      <c r="D38" s="17"/>
      <c r="E38" s="17"/>
      <c r="F38" s="17"/>
      <c r="G38" s="17"/>
      <c r="H38" s="17"/>
    </row>
    <row r="39" spans="1:8" x14ac:dyDescent="0.25">
      <c r="C39" s="17"/>
      <c r="D39" s="17"/>
      <c r="E39" s="17"/>
      <c r="F39" s="17"/>
      <c r="G39" s="17"/>
      <c r="H39" s="17"/>
    </row>
    <row r="40" spans="1:8" x14ac:dyDescent="0.25">
      <c r="A40" s="39" t="s">
        <v>122</v>
      </c>
      <c r="B40" s="38"/>
      <c r="C40" s="17"/>
      <c r="D40" s="17"/>
      <c r="E40" s="17"/>
      <c r="F40" s="17"/>
      <c r="G40" s="17"/>
      <c r="H40" s="17"/>
    </row>
    <row r="41" spans="1:8" x14ac:dyDescent="0.25">
      <c r="B41" s="8"/>
      <c r="C41" s="17"/>
      <c r="D41" s="17"/>
      <c r="E41" s="17"/>
      <c r="F41" s="17"/>
      <c r="G41" s="17"/>
      <c r="H41" s="17"/>
    </row>
    <row r="42" spans="1:8" ht="30" x14ac:dyDescent="0.25">
      <c r="A42" s="41" t="s">
        <v>123</v>
      </c>
      <c r="B42" s="37" t="s">
        <v>60</v>
      </c>
      <c r="C42" s="17"/>
      <c r="D42" s="17"/>
      <c r="E42" s="17"/>
      <c r="F42" s="17"/>
      <c r="G42" s="17"/>
      <c r="H42" s="17"/>
    </row>
    <row r="43" spans="1:8" x14ac:dyDescent="0.25">
      <c r="A43" s="40"/>
      <c r="B43" s="38"/>
      <c r="C43" s="17"/>
      <c r="D43" s="17"/>
      <c r="E43" s="17"/>
      <c r="F43" s="17"/>
      <c r="G43" s="17"/>
      <c r="H43" s="17"/>
    </row>
    <row r="44" spans="1:8" ht="30" x14ac:dyDescent="0.25">
      <c r="A44" s="41" t="s">
        <v>125</v>
      </c>
      <c r="B44" s="37" t="s">
        <v>60</v>
      </c>
      <c r="C44" s="17"/>
      <c r="D44" s="17"/>
      <c r="E44" s="17"/>
      <c r="F44" s="17"/>
      <c r="G44" s="17"/>
      <c r="H44" s="17"/>
    </row>
    <row r="45" spans="1:8" ht="30" x14ac:dyDescent="0.25">
      <c r="A45" s="41" t="s">
        <v>126</v>
      </c>
      <c r="B45" s="37">
        <v>9</v>
      </c>
      <c r="C45" s="17"/>
      <c r="D45" s="17"/>
      <c r="E45" s="17"/>
      <c r="F45" s="17"/>
      <c r="G45" s="17"/>
      <c r="H45" s="17"/>
    </row>
    <row r="46" spans="1:8" x14ac:dyDescent="0.25">
      <c r="A46" s="40"/>
      <c r="B46" s="38"/>
      <c r="C46" s="17"/>
      <c r="D46" s="17"/>
      <c r="E46" s="17"/>
      <c r="F46" s="17"/>
      <c r="G46" s="17"/>
      <c r="H46" s="17"/>
    </row>
    <row r="47" spans="1:8" ht="30" x14ac:dyDescent="0.25">
      <c r="A47" s="41" t="s">
        <v>124</v>
      </c>
      <c r="B47" s="45">
        <v>43719</v>
      </c>
      <c r="C47" s="17"/>
      <c r="D47" s="17"/>
      <c r="E47" s="17"/>
      <c r="F47" s="17"/>
      <c r="G47" s="17"/>
      <c r="H47" s="17"/>
    </row>
    <row r="48" spans="1:8" x14ac:dyDescent="0.25">
      <c r="A48" s="40"/>
      <c r="B48" s="38"/>
      <c r="C48" s="17"/>
      <c r="D48" s="17"/>
      <c r="E48" s="17"/>
      <c r="F48" s="17"/>
      <c r="G48" s="17"/>
      <c r="H48" s="17"/>
    </row>
    <row r="49" spans="1:8" ht="30" x14ac:dyDescent="0.25">
      <c r="A49" s="41" t="s">
        <v>127</v>
      </c>
      <c r="B49" s="37" t="s">
        <v>61</v>
      </c>
      <c r="C49" s="17"/>
      <c r="D49" s="17"/>
      <c r="E49" s="17"/>
      <c r="F49" s="17"/>
      <c r="G49" s="17"/>
      <c r="H49" s="17"/>
    </row>
    <row r="50" spans="1:8" x14ac:dyDescent="0.25">
      <c r="A50" s="42" t="s">
        <v>117</v>
      </c>
      <c r="B50" s="37" t="s">
        <v>61</v>
      </c>
      <c r="C50" s="17"/>
      <c r="D50" s="17"/>
      <c r="E50" s="17"/>
      <c r="F50" s="17"/>
      <c r="G50" s="17"/>
      <c r="H50" s="17"/>
    </row>
    <row r="51" spans="1:8" x14ac:dyDescent="0.25">
      <c r="A51" s="42" t="s">
        <v>118</v>
      </c>
      <c r="B51" s="37">
        <v>420</v>
      </c>
      <c r="C51" s="17"/>
      <c r="D51" s="17"/>
      <c r="E51" s="17"/>
      <c r="F51" s="17"/>
      <c r="G51" s="17"/>
      <c r="H51" s="17"/>
    </row>
    <row r="52" spans="1:8" x14ac:dyDescent="0.25">
      <c r="B52" s="6"/>
      <c r="C52" s="17"/>
      <c r="D52" s="17"/>
      <c r="E52" s="17"/>
      <c r="F52" s="17"/>
      <c r="G52" s="17"/>
      <c r="H52" s="17"/>
    </row>
    <row r="53" spans="1:8" hidden="1" x14ac:dyDescent="0.25">
      <c r="B53" s="6"/>
    </row>
    <row r="54" spans="1:8" hidden="1" x14ac:dyDescent="0.25">
      <c r="B54" s="6"/>
    </row>
  </sheetData>
  <sheetProtection password="99C9" sheet="1" objects="1" scenarios="1"/>
  <mergeCells count="2">
    <mergeCell ref="B36:F36"/>
    <mergeCell ref="B37:F37"/>
  </mergeCells>
  <dataValidations count="5">
    <dataValidation type="whole" allowBlank="1" showInputMessage="1" showErrorMessage="1" errorTitle="Información no válida" error="Este campo es número_x000a_No puede exceder el máximo de dias del año laboral (360)" sqref="B8 B23">
      <formula1>0</formula1>
      <formula2>360</formula2>
    </dataValidation>
    <dataValidation type="date" allowBlank="1" showInputMessage="1" showErrorMessage="1" errorTitle="Información no válida" error="Ingrese una fecha correcta" sqref="B47 B5 B14 B20">
      <formula1>1</formula1>
      <formula2>2958465</formula2>
    </dataValidation>
    <dataValidation type="whole" allowBlank="1" showInputMessage="1" showErrorMessage="1" errorTitle="Información no válida" error="Este campo es número_x000a_Ingrese un número correcto" sqref="B45">
      <formula1>0</formula1>
      <formula2>500</formula2>
    </dataValidation>
    <dataValidation type="whole" allowBlank="1" showInputMessage="1" showErrorMessage="1" errorTitle="Información no válida" error="Este campo es número_x000a_No puede exceder el máximo de dias del año laboral (360)" sqref="B51">
      <formula1>0</formula1>
      <formula2>99999999999999900</formula2>
    </dataValidation>
    <dataValidation type="whole" allowBlank="1" showInputMessage="1" showErrorMessage="1" errorTitle="Información no válida" error="Este campo es número_x000a_Diligencie un valor correcto" sqref="B26:G33">
      <formula1>0</formula1>
      <formula2>9.99999999999999E+36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Información no válida" error="Seleccione una opción de la lista">
          <x14:formula1>
            <xm:f>'LISTADOS DE SELECCION '!$B$21:$B$22</xm:f>
          </x14:formula1>
          <xm:sqref>B49:B50 B7 B4 B13 B22 B42 B44 B19</xm:sqref>
        </x14:dataValidation>
        <x14:dataValidation type="list" allowBlank="1" showInputMessage="1" showErrorMessage="1" errorTitle="Información no válida" error="Seleccione una opción de la lista">
          <x14:formula1>
            <xm:f>'LISTADOS DE SELECCION '!$E$9:$E$14</xm:f>
          </x14:formula1>
          <xm:sqref>G36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P41"/>
  <sheetViews>
    <sheetView showGridLines="0" zoomScaleNormal="100" zoomScaleSheetLayoutView="106" zoomScalePageLayoutView="60" workbookViewId="0">
      <selection activeCell="B28" sqref="B28"/>
    </sheetView>
  </sheetViews>
  <sheetFormatPr baseColWidth="10" defaultColWidth="0" defaultRowHeight="15" zeroHeight="1" x14ac:dyDescent="0.25"/>
  <cols>
    <col min="1" max="1" width="1.5703125" style="47" customWidth="1"/>
    <col min="2" max="2" width="56.5703125" style="47" customWidth="1"/>
    <col min="3" max="3" width="39.5703125" style="48" bestFit="1" customWidth="1"/>
    <col min="4" max="4" width="19" style="49" bestFit="1" customWidth="1"/>
    <col min="5" max="5" width="13.85546875" style="49" bestFit="1" customWidth="1"/>
    <col min="6" max="6" width="11.42578125" style="47" customWidth="1"/>
    <col min="7" max="16" width="0" style="47" hidden="1" customWidth="1"/>
    <col min="17" max="16384" width="11.42578125" style="47" hidden="1"/>
  </cols>
  <sheetData>
    <row r="1" spans="2:6" x14ac:dyDescent="0.25"/>
    <row r="2" spans="2:6" ht="15.75" thickBot="1" x14ac:dyDescent="0.3"/>
    <row r="3" spans="2:6" ht="23.25" x14ac:dyDescent="0.35">
      <c r="B3" s="50" t="s">
        <v>185</v>
      </c>
    </row>
    <row r="4" spans="2:6" x14ac:dyDescent="0.25">
      <c r="B4" s="51" t="s">
        <v>129</v>
      </c>
      <c r="C4" s="52"/>
      <c r="D4" s="53" t="s">
        <v>50</v>
      </c>
      <c r="E4" s="54">
        <f>'INFO GENERAL'!B19</f>
        <v>43974</v>
      </c>
    </row>
    <row r="5" spans="2:6" x14ac:dyDescent="0.25">
      <c r="B5" s="55"/>
      <c r="C5" s="56" t="s">
        <v>132</v>
      </c>
      <c r="D5" s="57">
        <f>'INFO GENERAL'!B15</f>
        <v>43347</v>
      </c>
      <c r="E5" s="58"/>
    </row>
    <row r="6" spans="2:6" x14ac:dyDescent="0.25">
      <c r="B6" s="55"/>
      <c r="C6" s="59" t="s">
        <v>133</v>
      </c>
      <c r="D6" s="60">
        <f>'INFO GENERAL'!B16</f>
        <v>44442</v>
      </c>
      <c r="E6" s="58"/>
    </row>
    <row r="7" spans="2:6" x14ac:dyDescent="0.25">
      <c r="B7" s="55"/>
      <c r="C7" s="61" t="s">
        <v>134</v>
      </c>
      <c r="D7" s="62">
        <f>DAYS360(D5,D6)+1</f>
        <v>1080</v>
      </c>
      <c r="E7" s="58"/>
    </row>
    <row r="8" spans="2:6" x14ac:dyDescent="0.25">
      <c r="B8" s="55"/>
      <c r="C8" s="61" t="s">
        <v>131</v>
      </c>
      <c r="D8" s="63">
        <f>DAYS360(D5,E4)+1</f>
        <v>620</v>
      </c>
      <c r="E8" s="58"/>
    </row>
    <row r="9" spans="2:6" ht="30" x14ac:dyDescent="0.25">
      <c r="B9" s="64"/>
      <c r="C9" s="65" t="s">
        <v>135</v>
      </c>
      <c r="D9" s="66">
        <f>IF(D7&gt;D8,D7-D8,0)</f>
        <v>460</v>
      </c>
      <c r="E9" s="67">
        <f>IF('INFO GENERAL'!B12="FIJO",('INFO GENERAL'!B11/30)*INDEMNIZACIONES!D9,IF('INFO GENERAL'!B12="VARIABLE",('SALARIOS Y SEGURIDAD SOCIAL'!G39/30)*D9,0))</f>
        <v>27600000</v>
      </c>
    </row>
    <row r="10" spans="2:6" x14ac:dyDescent="0.25">
      <c r="B10" s="68"/>
      <c r="C10" s="69"/>
      <c r="D10" s="70"/>
      <c r="E10" s="71"/>
    </row>
    <row r="11" spans="2:6" x14ac:dyDescent="0.25">
      <c r="B11" s="51" t="s">
        <v>130</v>
      </c>
      <c r="C11" s="52"/>
      <c r="D11" s="72"/>
      <c r="E11" s="73"/>
    </row>
    <row r="12" spans="2:6" x14ac:dyDescent="0.25">
      <c r="B12" s="74"/>
      <c r="C12" s="75" t="s">
        <v>146</v>
      </c>
      <c r="D12" s="76" t="str">
        <f>IF('INFO GENERAL'!B11&lt;INDEMNIZACIONES!B17,"SI","NO")</f>
        <v>SI</v>
      </c>
      <c r="E12" s="77"/>
    </row>
    <row r="13" spans="2:6" x14ac:dyDescent="0.25">
      <c r="B13" s="55"/>
      <c r="C13" s="75" t="s">
        <v>147</v>
      </c>
      <c r="D13" s="76" t="str">
        <f>IF('INFO GENERAL'!B11&gt;=INDEMNIZACIONES!B17,"SI","NO")</f>
        <v>NO</v>
      </c>
      <c r="E13" s="77"/>
    </row>
    <row r="14" spans="2:6" x14ac:dyDescent="0.25">
      <c r="B14" s="55"/>
      <c r="C14" s="78"/>
      <c r="D14" s="79"/>
      <c r="E14" s="77"/>
    </row>
    <row r="15" spans="2:6" x14ac:dyDescent="0.25">
      <c r="B15" s="55"/>
      <c r="C15" s="78"/>
      <c r="D15" s="80"/>
      <c r="E15" s="81"/>
    </row>
    <row r="16" spans="2:6" x14ac:dyDescent="0.25">
      <c r="B16" s="82" t="s">
        <v>142</v>
      </c>
      <c r="C16" s="83"/>
      <c r="D16" s="84"/>
      <c r="E16" s="85"/>
      <c r="F16" s="86"/>
    </row>
    <row r="17" spans="2:16" x14ac:dyDescent="0.25">
      <c r="B17" s="87">
        <f>'INFO GENERAL'!B21*10</f>
        <v>11600000</v>
      </c>
      <c r="C17" s="61" t="s">
        <v>131</v>
      </c>
      <c r="D17" s="88">
        <f>D8</f>
        <v>620</v>
      </c>
      <c r="E17" s="58"/>
      <c r="F17" s="89"/>
    </row>
    <row r="18" spans="2:16" x14ac:dyDescent="0.25">
      <c r="B18" s="55"/>
      <c r="C18" s="90" t="s">
        <v>144</v>
      </c>
      <c r="D18" s="91">
        <f>IF((D17/360)&lt;=1,30,IF((D17/360)&gt;1,30,0))</f>
        <v>30</v>
      </c>
      <c r="E18" s="58"/>
      <c r="F18" s="89"/>
    </row>
    <row r="19" spans="2:16" ht="18" customHeight="1" x14ac:dyDescent="0.25">
      <c r="B19" s="55"/>
      <c r="C19" s="90" t="s">
        <v>145</v>
      </c>
      <c r="D19" s="88">
        <f>ROUNDUP(IF((D17-360)&gt;=1,((D17-360)/360)*20,0),0)</f>
        <v>15</v>
      </c>
      <c r="E19" s="58"/>
      <c r="F19" s="92"/>
    </row>
    <row r="20" spans="2:16" x14ac:dyDescent="0.25">
      <c r="B20" s="55"/>
      <c r="C20" s="93" t="s">
        <v>30</v>
      </c>
      <c r="D20" s="94">
        <f>SUM(D18:D19)</f>
        <v>45</v>
      </c>
      <c r="E20" s="67">
        <f>IF('INFO GENERAL'!B12="FIJO",('INFO GENERAL'!B11/30)*D20,IF('INFO GENERAL'!B12="VARIABLE",('SALARIOS Y SEGURIDAD SOCIAL'!G39/30)*D20,0))</f>
        <v>2700000</v>
      </c>
    </row>
    <row r="21" spans="2:16" x14ac:dyDescent="0.25">
      <c r="B21" s="55"/>
      <c r="C21" s="78"/>
      <c r="D21" s="84"/>
      <c r="E21" s="58"/>
    </row>
    <row r="22" spans="2:16" x14ac:dyDescent="0.25">
      <c r="B22" s="95" t="s">
        <v>143</v>
      </c>
      <c r="C22" s="83"/>
      <c r="D22" s="84"/>
      <c r="E22" s="58"/>
    </row>
    <row r="23" spans="2:16" x14ac:dyDescent="0.25">
      <c r="B23" s="87">
        <f>'INFO GENERAL'!B21*10</f>
        <v>11600000</v>
      </c>
      <c r="C23" s="96" t="s">
        <v>131</v>
      </c>
      <c r="D23" s="88">
        <f>D17</f>
        <v>620</v>
      </c>
      <c r="E23" s="58"/>
    </row>
    <row r="24" spans="2:16" x14ac:dyDescent="0.25">
      <c r="B24" s="55"/>
      <c r="C24" s="97" t="s">
        <v>144</v>
      </c>
      <c r="D24" s="91">
        <f>IF((D23/360)&lt;=1,20,IF((D23/360)&gt;1,20,0))</f>
        <v>20</v>
      </c>
      <c r="E24" s="58"/>
    </row>
    <row r="25" spans="2:16" ht="18" customHeight="1" x14ac:dyDescent="0.25">
      <c r="B25" s="55"/>
      <c r="C25" s="97" t="s">
        <v>145</v>
      </c>
      <c r="D25" s="88">
        <f>ROUNDUP(IF((D23-360)&gt;=1,((D23-360)/360)*15,0),0)</f>
        <v>11</v>
      </c>
      <c r="E25" s="58"/>
    </row>
    <row r="26" spans="2:16" x14ac:dyDescent="0.25">
      <c r="B26" s="64"/>
      <c r="C26" s="93" t="s">
        <v>30</v>
      </c>
      <c r="D26" s="98">
        <f>SUM(D24:D25)</f>
        <v>31</v>
      </c>
      <c r="E26" s="67">
        <f>IF('INFO GENERAL'!B12="FIJO",('INFO GENERAL'!B11/30)*D26,IF('INFO GENERAL'!B12="VARIABLE",('SALARIOS Y SEGURIDAD SOCIAL'!G39/30)*D26,0))</f>
        <v>1860000</v>
      </c>
      <c r="P26" s="92"/>
    </row>
    <row r="27" spans="2:16" x14ac:dyDescent="0.25">
      <c r="B27" s="68"/>
      <c r="C27" s="69"/>
      <c r="D27" s="70"/>
      <c r="E27" s="71"/>
      <c r="P27" s="92"/>
    </row>
    <row r="28" spans="2:16" x14ac:dyDescent="0.25">
      <c r="B28" s="51" t="s">
        <v>128</v>
      </c>
      <c r="C28" s="99"/>
      <c r="D28" s="100" t="s">
        <v>50</v>
      </c>
      <c r="E28" s="54">
        <f>E4</f>
        <v>43974</v>
      </c>
    </row>
    <row r="29" spans="2:16" x14ac:dyDescent="0.25">
      <c r="B29" s="55"/>
      <c r="C29" s="101" t="s">
        <v>132</v>
      </c>
      <c r="D29" s="60">
        <f>D5</f>
        <v>43347</v>
      </c>
      <c r="E29" s="58"/>
    </row>
    <row r="30" spans="2:16" x14ac:dyDescent="0.25">
      <c r="B30" s="55"/>
      <c r="C30" s="101" t="s">
        <v>138</v>
      </c>
      <c r="D30" s="62">
        <f>DAYS360(D29,E28)+1</f>
        <v>620</v>
      </c>
      <c r="E30" s="58"/>
    </row>
    <row r="31" spans="2:16" ht="30" x14ac:dyDescent="0.25">
      <c r="B31" s="55"/>
      <c r="C31" s="102" t="s">
        <v>136</v>
      </c>
      <c r="D31" s="46"/>
      <c r="E31" s="58"/>
    </row>
    <row r="32" spans="2:16" ht="30" x14ac:dyDescent="0.25">
      <c r="B32" s="55"/>
      <c r="C32" s="103" t="s">
        <v>137</v>
      </c>
      <c r="D32" s="87">
        <f>('INFO GENERAL'!B11/30)*D30</f>
        <v>37200000</v>
      </c>
      <c r="E32" s="58"/>
    </row>
    <row r="33" spans="2:10" ht="30" x14ac:dyDescent="0.25">
      <c r="B33" s="55"/>
      <c r="C33" s="103" t="s">
        <v>139</v>
      </c>
      <c r="D33" s="87" t="e">
        <f>(D32/D31)*(100-D31)</f>
        <v>#DIV/0!</v>
      </c>
      <c r="E33" s="58"/>
    </row>
    <row r="34" spans="2:10" x14ac:dyDescent="0.25">
      <c r="B34" s="55"/>
      <c r="C34" s="96" t="s">
        <v>140</v>
      </c>
      <c r="D34" s="63">
        <v>15</v>
      </c>
      <c r="E34" s="58"/>
    </row>
    <row r="35" spans="2:10" x14ac:dyDescent="0.25">
      <c r="B35" s="64"/>
      <c r="C35" s="97" t="s">
        <v>141</v>
      </c>
      <c r="D35" s="87">
        <f>('INFO GENERAL'!B11/30)*INDEMNIZACIONES!D34</f>
        <v>900000</v>
      </c>
      <c r="E35" s="104" t="e">
        <f>IF(D33&gt;D35,D33,D35)</f>
        <v>#DIV/0!</v>
      </c>
    </row>
    <row r="36" spans="2:10" x14ac:dyDescent="0.25">
      <c r="J36" s="92"/>
    </row>
    <row r="37" spans="2:10" x14ac:dyDescent="0.25"/>
    <row r="38" spans="2:10" x14ac:dyDescent="0.25"/>
    <row r="39" spans="2:10" x14ac:dyDescent="0.25"/>
    <row r="40" spans="2:10" x14ac:dyDescent="0.25"/>
    <row r="41" spans="2:10" x14ac:dyDescent="0.25"/>
  </sheetData>
  <sheetProtection password="99C9" sheet="1" objects="1" scenarios="1"/>
  <phoneticPr fontId="30" type="noConversion"/>
  <dataValidations count="1">
    <dataValidation type="whole" allowBlank="1" showInputMessage="1" showErrorMessage="1" errorTitle="Información no válida" error="Este campo es número" promptTitle="TENGA EN CUENTA" prompt="EL NÚMERO QUE INGRESE AQUÍ EL SISTEMA LO TOMA COMO PORCENTAJE " sqref="D31">
      <formula1>0</formula1>
      <formula2>100</formula2>
    </dataValidation>
  </dataValidations>
  <pageMargins left="0.7" right="0.7" top="0.75" bottom="0.75" header="0.3" footer="0.3"/>
  <pageSetup scale="63" orientation="portrait" r:id="rId1"/>
  <headerFooter>
    <oddHeader>&amp;R&amp;"Arial Narrow,Normal"&amp;12&amp;D
&amp;T</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M73"/>
  <sheetViews>
    <sheetView showGridLines="0" zoomScaleNormal="100" zoomScalePageLayoutView="70" workbookViewId="0">
      <selection activeCell="J5" sqref="J5:J7"/>
    </sheetView>
  </sheetViews>
  <sheetFormatPr baseColWidth="10" defaultColWidth="0" defaultRowHeight="15" zeroHeight="1" x14ac:dyDescent="0.25"/>
  <cols>
    <col min="1" max="1" width="54.140625" style="17" customWidth="1"/>
    <col min="2" max="2" width="17.42578125" style="152" customWidth="1"/>
    <col min="3" max="3" width="8.42578125" style="17" customWidth="1"/>
    <col min="4" max="4" width="10.28515625" style="153" customWidth="1"/>
    <col min="5" max="5" width="7.85546875" style="17" customWidth="1"/>
    <col min="6" max="6" width="14.42578125" style="17" customWidth="1"/>
    <col min="7" max="7" width="7.85546875" style="17" customWidth="1"/>
    <col min="8" max="8" width="12.7109375" style="17" customWidth="1"/>
    <col min="9" max="9" width="15.5703125" style="152" customWidth="1"/>
    <col min="10" max="10" width="14" style="17" customWidth="1"/>
    <col min="11" max="11" width="13" style="17" bestFit="1" customWidth="1"/>
    <col min="12" max="12" width="33.7109375" style="17" hidden="1" customWidth="1"/>
    <col min="13" max="13" width="13" style="17" hidden="1" customWidth="1"/>
    <col min="14" max="16384" width="11.42578125" style="17" hidden="1"/>
  </cols>
  <sheetData>
    <row r="1" spans="1:10" ht="15.75" thickBot="1" x14ac:dyDescent="0.3">
      <c r="B1" s="17"/>
      <c r="D1" s="17"/>
      <c r="I1" s="17"/>
    </row>
    <row r="2" spans="1:10" ht="18" x14ac:dyDescent="0.25">
      <c r="A2" s="109" t="s">
        <v>148</v>
      </c>
      <c r="B2" s="288" t="str">
        <f>'INFO GENERAL'!B5</f>
        <v>JHONATAN JAVIER HENAO PULGARIN</v>
      </c>
      <c r="C2" s="289"/>
      <c r="D2" s="289"/>
      <c r="E2" s="290"/>
      <c r="H2" s="270" t="str">
        <f>'INFO GENERAL'!B2</f>
        <v>ABC LTDA</v>
      </c>
      <c r="I2" s="271"/>
      <c r="J2" s="272"/>
    </row>
    <row r="3" spans="1:10" ht="18.75" thickBot="1" x14ac:dyDescent="0.3">
      <c r="A3" s="110" t="s">
        <v>149</v>
      </c>
      <c r="B3" s="291">
        <f>'INFO GENERAL'!B7</f>
        <v>6743287</v>
      </c>
      <c r="C3" s="292"/>
      <c r="D3" s="292"/>
      <c r="E3" s="293"/>
      <c r="H3" s="273" t="str">
        <f>'INFO GENERAL'!B3</f>
        <v>897873290-8</v>
      </c>
      <c r="I3" s="274"/>
      <c r="J3" s="275"/>
    </row>
    <row r="4" spans="1:10" ht="16.5" thickBot="1" x14ac:dyDescent="0.3">
      <c r="A4" s="110" t="s">
        <v>0</v>
      </c>
      <c r="B4" s="294" t="str">
        <f>'INFO GENERAL'!B9</f>
        <v>ADMINISTRATIVA</v>
      </c>
      <c r="C4" s="295"/>
      <c r="D4" s="295"/>
      <c r="E4" s="296"/>
      <c r="H4" s="276" t="s">
        <v>180</v>
      </c>
      <c r="I4" s="277"/>
      <c r="J4" s="278"/>
    </row>
    <row r="5" spans="1:10" ht="15.75" x14ac:dyDescent="0.25">
      <c r="A5" s="110" t="s">
        <v>1</v>
      </c>
      <c r="B5" s="294" t="str">
        <f>'INFO GENERAL'!B8</f>
        <v>CONTADOR</v>
      </c>
      <c r="C5" s="295"/>
      <c r="D5" s="295"/>
      <c r="E5" s="296"/>
      <c r="H5" s="279" t="s">
        <v>181</v>
      </c>
      <c r="I5" s="280"/>
      <c r="J5" s="285">
        <v>1</v>
      </c>
    </row>
    <row r="6" spans="1:10" ht="15.75" x14ac:dyDescent="0.25">
      <c r="A6" s="110" t="s">
        <v>24</v>
      </c>
      <c r="B6" s="294" t="str">
        <f>'INFO GENERAL'!B10</f>
        <v>A TÉRMINO FIJO</v>
      </c>
      <c r="C6" s="295"/>
      <c r="D6" s="295"/>
      <c r="E6" s="296"/>
      <c r="H6" s="281"/>
      <c r="I6" s="282"/>
      <c r="J6" s="286"/>
    </row>
    <row r="7" spans="1:10" ht="16.5" thickBot="1" x14ac:dyDescent="0.3">
      <c r="A7" s="111" t="s">
        <v>3</v>
      </c>
      <c r="B7" s="297" t="str">
        <f>'INFO GENERAL'!B18</f>
        <v>DESPIDO SIN JUSTA CAUSA</v>
      </c>
      <c r="C7" s="298"/>
      <c r="D7" s="298"/>
      <c r="E7" s="299"/>
      <c r="H7" s="283"/>
      <c r="I7" s="284"/>
      <c r="J7" s="287"/>
    </row>
    <row r="8" spans="1:10" ht="16.5" thickBot="1" x14ac:dyDescent="0.3">
      <c r="A8" s="112"/>
      <c r="B8" s="112"/>
      <c r="C8" s="112"/>
      <c r="D8" s="112"/>
      <c r="E8" s="112"/>
      <c r="F8" s="112"/>
      <c r="G8" s="112"/>
      <c r="H8" s="112"/>
      <c r="I8" s="112"/>
    </row>
    <row r="9" spans="1:10" ht="16.5" thickBot="1" x14ac:dyDescent="0.3">
      <c r="A9" s="206" t="s">
        <v>155</v>
      </c>
      <c r="B9" s="207"/>
      <c r="C9" s="208"/>
      <c r="D9" s="113"/>
      <c r="E9" s="225" t="s">
        <v>2</v>
      </c>
      <c r="F9" s="207"/>
      <c r="G9" s="207"/>
      <c r="H9" s="207"/>
      <c r="I9" s="207"/>
      <c r="J9" s="208"/>
    </row>
    <row r="10" spans="1:10" ht="15.75" x14ac:dyDescent="0.25">
      <c r="A10" s="114" t="s">
        <v>152</v>
      </c>
      <c r="B10" s="213">
        <f>'INFO GENERAL'!B19</f>
        <v>43974</v>
      </c>
      <c r="C10" s="214"/>
      <c r="D10" s="112"/>
      <c r="E10" s="198" t="s">
        <v>157</v>
      </c>
      <c r="F10" s="199"/>
      <c r="G10" s="199"/>
      <c r="H10" s="199"/>
      <c r="I10" s="226">
        <f>IF('INFO GENERAL'!B12="FIJO",'INFO GENERAL'!B11,0)</f>
        <v>1800000</v>
      </c>
      <c r="J10" s="227"/>
    </row>
    <row r="11" spans="1:10" ht="15.75" x14ac:dyDescent="0.25">
      <c r="A11" s="115" t="s">
        <v>153</v>
      </c>
      <c r="B11" s="213">
        <f>'INFO GENERAL'!B15</f>
        <v>43347</v>
      </c>
      <c r="C11" s="214"/>
      <c r="D11" s="112"/>
      <c r="E11" s="198" t="s">
        <v>158</v>
      </c>
      <c r="F11" s="199"/>
      <c r="G11" s="199"/>
      <c r="H11" s="199"/>
      <c r="I11" s="226">
        <f>IF(I10&lt;=('INFO GENERAL'!B21*2),'INFO GENERAL'!B22,0)</f>
        <v>140606</v>
      </c>
      <c r="J11" s="227"/>
    </row>
    <row r="12" spans="1:10" ht="15.75" x14ac:dyDescent="0.25">
      <c r="A12" s="116" t="s">
        <v>156</v>
      </c>
      <c r="B12" s="215">
        <f>DAYS360(B11,B10)+1</f>
        <v>620</v>
      </c>
      <c r="C12" s="216"/>
      <c r="D12" s="112"/>
      <c r="E12" s="198" t="s">
        <v>7</v>
      </c>
      <c r="F12" s="199"/>
      <c r="G12" s="199"/>
      <c r="H12" s="199"/>
      <c r="I12" s="226">
        <f>IF('INFO GENERAL'!B12="VARIABLE",'SALARIOS Y SEGURIDAD SOCIAL'!G39,0)</f>
        <v>0</v>
      </c>
      <c r="J12" s="227"/>
    </row>
    <row r="13" spans="1:10" ht="16.5" thickBot="1" x14ac:dyDescent="0.3">
      <c r="A13" s="117" t="s">
        <v>154</v>
      </c>
      <c r="B13" s="217">
        <f>'SALARIOS Y SEGURIDAD SOCIAL'!B6</f>
        <v>23</v>
      </c>
      <c r="C13" s="218"/>
      <c r="D13" s="112"/>
      <c r="E13" s="230" t="s">
        <v>6</v>
      </c>
      <c r="F13" s="231"/>
      <c r="G13" s="231"/>
      <c r="H13" s="231"/>
      <c r="I13" s="228">
        <f>SUM(I10:J12)</f>
        <v>1940606</v>
      </c>
      <c r="J13" s="229"/>
    </row>
    <row r="14" spans="1:10" ht="16.5" thickBot="1" x14ac:dyDescent="0.3">
      <c r="A14" s="118"/>
      <c r="B14" s="118"/>
      <c r="C14" s="112"/>
      <c r="D14" s="112"/>
      <c r="E14" s="119"/>
      <c r="F14" s="119"/>
      <c r="G14" s="119"/>
      <c r="H14" s="119"/>
      <c r="I14" s="119"/>
    </row>
    <row r="15" spans="1:10" ht="15.75" x14ac:dyDescent="0.25">
      <c r="A15" s="193" t="s">
        <v>4</v>
      </c>
      <c r="B15" s="194"/>
      <c r="C15" s="195"/>
      <c r="D15" s="113"/>
      <c r="E15" s="193" t="s">
        <v>159</v>
      </c>
      <c r="F15" s="194"/>
      <c r="G15" s="194"/>
      <c r="H15" s="194"/>
      <c r="I15" s="194"/>
      <c r="J15" s="195"/>
    </row>
    <row r="16" spans="1:10" ht="15.75" x14ac:dyDescent="0.25">
      <c r="A16" s="115" t="s">
        <v>160</v>
      </c>
      <c r="B16" s="209">
        <f>IF('PRESTACIONES SOCIALES'!B4="SI",'PRESTACIONES SOCIALES'!B20,'LIQUIDACION EMPLEADO'!B11:C11)</f>
        <v>43831</v>
      </c>
      <c r="C16" s="210"/>
      <c r="D16" s="112"/>
      <c r="E16" s="198" t="s">
        <v>160</v>
      </c>
      <c r="F16" s="199"/>
      <c r="G16" s="199"/>
      <c r="H16" s="199"/>
      <c r="I16" s="196">
        <f>IF('PRESTACIONES SOCIALES'!B4="SI",'PRESTACIONES SOCIALES'!B5,'LIQUIDACION EMPLEADO'!B11:C11)</f>
        <v>43831</v>
      </c>
      <c r="J16" s="197"/>
    </row>
    <row r="17" spans="1:12" ht="15.75" x14ac:dyDescent="0.25">
      <c r="A17" s="115" t="s">
        <v>161</v>
      </c>
      <c r="B17" s="211">
        <f>IF('PRESTACIONES SOCIALES'!B22="SI",DAYS360('LIQUIDACION EMPLEADO'!B10:C10,B16)+1,'PRESTACIONES SOCIALES'!B23)</f>
        <v>100</v>
      </c>
      <c r="C17" s="212"/>
      <c r="D17" s="112"/>
      <c r="E17" s="198" t="s">
        <v>161</v>
      </c>
      <c r="F17" s="199"/>
      <c r="G17" s="199"/>
      <c r="H17" s="199"/>
      <c r="I17" s="191">
        <f>IF('PRESTACIONES SOCIALES'!B7="SI",DAYS360('LIQUIDACION EMPLEADO'!B10:C10,'LIQUIDACION EMPLEADO'!I16:J16)+1,'PRESTACIONES SOCIALES'!B8)</f>
        <v>300</v>
      </c>
      <c r="J17" s="192"/>
    </row>
    <row r="18" spans="1:12" ht="16.5" thickBot="1" x14ac:dyDescent="0.3">
      <c r="A18" s="117" t="s">
        <v>28</v>
      </c>
      <c r="B18" s="254">
        <f>'PRESTACIONES SOCIALES'!G37</f>
        <v>2094104</v>
      </c>
      <c r="C18" s="255"/>
      <c r="D18" s="112"/>
      <c r="E18" s="250" t="s">
        <v>28</v>
      </c>
      <c r="F18" s="251"/>
      <c r="G18" s="251"/>
      <c r="H18" s="251"/>
      <c r="I18" s="252">
        <f>IF('SALARIOS Y SEGURIDAD SOCIAL'!B25="SI",'SALARIOS Y SEGURIDAD SOCIAL'!G39,'LIQUIDACION EMPLEADO'!I13:J13)</f>
        <v>1940606</v>
      </c>
      <c r="J18" s="253"/>
    </row>
    <row r="19" spans="1:12" ht="16.5" thickBot="1" x14ac:dyDescent="0.3">
      <c r="A19" s="112"/>
      <c r="B19" s="17"/>
      <c r="C19" s="112"/>
      <c r="D19" s="112"/>
      <c r="E19" s="190"/>
      <c r="F19" s="190"/>
      <c r="G19" s="190"/>
      <c r="H19" s="190"/>
      <c r="I19" s="112"/>
    </row>
    <row r="20" spans="1:12" ht="15.75" x14ac:dyDescent="0.25">
      <c r="A20" s="193" t="s">
        <v>8</v>
      </c>
      <c r="B20" s="194"/>
      <c r="C20" s="195"/>
      <c r="D20" s="113"/>
      <c r="E20" s="193" t="s">
        <v>9</v>
      </c>
      <c r="F20" s="194"/>
      <c r="G20" s="194"/>
      <c r="H20" s="194"/>
      <c r="I20" s="194"/>
      <c r="J20" s="195"/>
    </row>
    <row r="21" spans="1:12" ht="15.75" x14ac:dyDescent="0.25">
      <c r="A21" s="115" t="s">
        <v>160</v>
      </c>
      <c r="B21" s="196">
        <f>IF('PRESTACIONES SOCIALES'!B42="SI",'PRESTACIONES SOCIALES'!B47,'LIQUIDACION EMPLEADO'!B11:C11)</f>
        <v>43719</v>
      </c>
      <c r="C21" s="197"/>
      <c r="D21" s="112"/>
      <c r="E21" s="198" t="s">
        <v>160</v>
      </c>
      <c r="F21" s="199"/>
      <c r="G21" s="199"/>
      <c r="H21" s="199"/>
      <c r="I21" s="196">
        <f>IF('PRESTACIONES SOCIALES'!B13="SI",'PRESTACIONES SOCIALES'!B14,B11)</f>
        <v>43831</v>
      </c>
      <c r="J21" s="197"/>
    </row>
    <row r="22" spans="1:12" ht="15.75" x14ac:dyDescent="0.25">
      <c r="A22" s="115" t="s">
        <v>164</v>
      </c>
      <c r="B22" s="191">
        <f>IF('PRESTACIONES SOCIALES'!B44="SI",'PRESTACIONES SOCIALES'!B45,0)</f>
        <v>9</v>
      </c>
      <c r="C22" s="192"/>
      <c r="D22" s="112"/>
      <c r="E22" s="198" t="s">
        <v>161</v>
      </c>
      <c r="F22" s="199"/>
      <c r="G22" s="199"/>
      <c r="H22" s="199"/>
      <c r="I22" s="191">
        <f>IF('PRESTACIONES SOCIALES'!B7="SI",DAYS360('LIQUIDACION EMPLEADO'!B10:C10,I21)+1,'PRESTACIONES SOCIALES'!B8)</f>
        <v>300</v>
      </c>
      <c r="J22" s="192"/>
    </row>
    <row r="23" spans="1:12" ht="16.5" thickBot="1" x14ac:dyDescent="0.3">
      <c r="A23" s="115" t="s">
        <v>162</v>
      </c>
      <c r="B23" s="191">
        <f>IF('PRESTACIONES SOCIALES'!B49="SI",'LIQUIDACION EMPLEADO'!B12:C12,IF('PRESTACIONES SOCIALES'!B50="SI",DAYS360('LIQUIDACION EMPLEADO'!B21:C21,'LIQUIDACION EMPLEADO'!B10:C10)+1,'PRESTACIONES SOCIALES'!B51))</f>
        <v>420</v>
      </c>
      <c r="C23" s="192"/>
      <c r="D23" s="112"/>
      <c r="E23" s="250" t="s">
        <v>28</v>
      </c>
      <c r="F23" s="251"/>
      <c r="G23" s="251"/>
      <c r="H23" s="251"/>
      <c r="I23" s="252">
        <f>IF('SALARIOS Y SEGURIDAD SOCIAL'!B25="SI",'SALARIOS Y SEGURIDAD SOCIAL'!G39,'LIQUIDACION EMPLEADO'!I13:J13)</f>
        <v>1940606</v>
      </c>
      <c r="J23" s="253"/>
    </row>
    <row r="24" spans="1:12" ht="16.5" thickBot="1" x14ac:dyDescent="0.3">
      <c r="A24" s="117" t="s">
        <v>28</v>
      </c>
      <c r="B24" s="252">
        <f>IF('INFO GENERAL'!B12="FIJO",'INFO GENERAL'!B11,SUM('SALARIOS Y SEGURIDAD SOCIAL'!B29:M29)/12)</f>
        <v>1800000</v>
      </c>
      <c r="C24" s="253"/>
      <c r="D24" s="112"/>
      <c r="E24" s="119"/>
      <c r="F24" s="119"/>
      <c r="G24" s="119"/>
      <c r="H24" s="119"/>
      <c r="I24" s="120"/>
      <c r="J24" s="120"/>
    </row>
    <row r="25" spans="1:12" ht="16.5" thickBot="1" x14ac:dyDescent="0.3">
      <c r="A25" s="112"/>
      <c r="B25" s="112"/>
      <c r="C25" s="112"/>
      <c r="D25" s="112"/>
      <c r="E25" s="112"/>
      <c r="F25" s="112"/>
      <c r="G25" s="112"/>
      <c r="H25" s="112"/>
      <c r="I25" s="112"/>
    </row>
    <row r="26" spans="1:12" ht="16.5" thickBot="1" x14ac:dyDescent="0.3">
      <c r="A26" s="121" t="s">
        <v>15</v>
      </c>
      <c r="B26" s="122"/>
      <c r="C26" s="122"/>
      <c r="D26" s="122"/>
      <c r="E26" s="122"/>
      <c r="F26" s="122"/>
      <c r="G26" s="122"/>
      <c r="H26" s="122"/>
      <c r="I26" s="122"/>
      <c r="J26" s="123"/>
    </row>
    <row r="27" spans="1:12" ht="15.75" x14ac:dyDescent="0.25">
      <c r="A27" s="124" t="s">
        <v>10</v>
      </c>
      <c r="B27" s="200" t="s">
        <v>174</v>
      </c>
      <c r="C27" s="201"/>
      <c r="D27" s="201"/>
      <c r="E27" s="201"/>
      <c r="F27" s="201"/>
      <c r="G27" s="201"/>
      <c r="H27" s="202"/>
      <c r="I27" s="232" t="s">
        <v>14</v>
      </c>
      <c r="J27" s="233"/>
    </row>
    <row r="28" spans="1:12" ht="15.75" x14ac:dyDescent="0.25">
      <c r="A28" s="125" t="s">
        <v>5</v>
      </c>
      <c r="B28" s="126">
        <f>I18</f>
        <v>1940606</v>
      </c>
      <c r="C28" s="127" t="s">
        <v>12</v>
      </c>
      <c r="D28" s="128">
        <f>I17</f>
        <v>300</v>
      </c>
      <c r="E28" s="129" t="s">
        <v>11</v>
      </c>
      <c r="F28" s="128">
        <v>360</v>
      </c>
      <c r="G28" s="129"/>
      <c r="H28" s="130"/>
      <c r="I28" s="234">
        <f>(B28*D28)/F28</f>
        <v>1617171.6666666667</v>
      </c>
      <c r="J28" s="235"/>
    </row>
    <row r="29" spans="1:12" ht="15.75" x14ac:dyDescent="0.25">
      <c r="A29" s="125" t="s">
        <v>16</v>
      </c>
      <c r="B29" s="126">
        <f>I28</f>
        <v>1617171.6666666667</v>
      </c>
      <c r="C29" s="127" t="s">
        <v>12</v>
      </c>
      <c r="D29" s="128">
        <f>I22</f>
        <v>300</v>
      </c>
      <c r="E29" s="129" t="s">
        <v>12</v>
      </c>
      <c r="F29" s="131">
        <v>0.12</v>
      </c>
      <c r="G29" s="129" t="s">
        <v>11</v>
      </c>
      <c r="H29" s="132">
        <v>360</v>
      </c>
      <c r="I29" s="234">
        <f>(B29*D29*F29)/H29</f>
        <v>161717.16666666666</v>
      </c>
      <c r="J29" s="235"/>
    </row>
    <row r="30" spans="1:12" ht="15.75" x14ac:dyDescent="0.25">
      <c r="A30" s="125" t="s">
        <v>121</v>
      </c>
      <c r="B30" s="126">
        <f>B18</f>
        <v>2094104</v>
      </c>
      <c r="C30" s="127" t="s">
        <v>12</v>
      </c>
      <c r="D30" s="128">
        <f>B17</f>
        <v>100</v>
      </c>
      <c r="E30" s="129" t="s">
        <v>11</v>
      </c>
      <c r="F30" s="128">
        <v>360</v>
      </c>
      <c r="G30" s="133"/>
      <c r="H30" s="130"/>
      <c r="I30" s="234">
        <f>(B30*D30)/F30</f>
        <v>581695.5555555555</v>
      </c>
      <c r="J30" s="235"/>
      <c r="L30" s="134"/>
    </row>
    <row r="31" spans="1:12" ht="15.75" x14ac:dyDescent="0.25">
      <c r="A31" s="125" t="s">
        <v>8</v>
      </c>
      <c r="B31" s="126">
        <f>B24</f>
        <v>1800000</v>
      </c>
      <c r="C31" s="127" t="s">
        <v>12</v>
      </c>
      <c r="D31" s="128">
        <f>B23</f>
        <v>420</v>
      </c>
      <c r="E31" s="129" t="s">
        <v>11</v>
      </c>
      <c r="F31" s="130">
        <v>720</v>
      </c>
      <c r="G31" s="133"/>
      <c r="H31" s="130"/>
      <c r="I31" s="234">
        <f>(B31*D31)/F31</f>
        <v>1050000</v>
      </c>
      <c r="J31" s="235"/>
      <c r="K31" s="134"/>
    </row>
    <row r="32" spans="1:12" ht="15.75" x14ac:dyDescent="0.25">
      <c r="A32" s="125" t="s">
        <v>172</v>
      </c>
      <c r="B32" s="126">
        <f>((I10+I12)/30)*B13</f>
        <v>1380000</v>
      </c>
      <c r="C32" s="135"/>
      <c r="D32" s="136"/>
      <c r="E32" s="135"/>
      <c r="F32" s="137"/>
      <c r="G32" s="119"/>
      <c r="H32" s="119"/>
      <c r="I32" s="234">
        <f t="shared" ref="I32:I37" si="0">B32</f>
        <v>1380000</v>
      </c>
      <c r="J32" s="235"/>
    </row>
    <row r="33" spans="1:10" ht="15.75" x14ac:dyDescent="0.25">
      <c r="A33" s="125" t="s">
        <v>173</v>
      </c>
      <c r="B33" s="126">
        <f>(I11/30)*B13</f>
        <v>107797.93333333333</v>
      </c>
      <c r="C33" s="135"/>
      <c r="D33" s="136"/>
      <c r="E33" s="135"/>
      <c r="F33" s="137"/>
      <c r="G33" s="119"/>
      <c r="H33" s="119"/>
      <c r="I33" s="234">
        <f t="shared" si="0"/>
        <v>107797.93333333333</v>
      </c>
      <c r="J33" s="235"/>
    </row>
    <row r="34" spans="1:10" ht="15.75" x14ac:dyDescent="0.25">
      <c r="A34" s="125" t="s">
        <v>150</v>
      </c>
      <c r="B34" s="126">
        <f>IF('SALARIOS Y SEGURIDAD SOCIAL'!B10="SI",'SALARIOS Y SEGURIDAD SOCIAL'!D22,0)</f>
        <v>69375</v>
      </c>
      <c r="C34" s="135"/>
      <c r="D34" s="136"/>
      <c r="E34" s="135"/>
      <c r="F34" s="138"/>
      <c r="G34" s="119"/>
      <c r="H34" s="119"/>
      <c r="I34" s="234">
        <f t="shared" si="0"/>
        <v>69375</v>
      </c>
      <c r="J34" s="235"/>
    </row>
    <row r="35" spans="1:10" ht="15.75" x14ac:dyDescent="0.25">
      <c r="A35" s="125" t="s">
        <v>29</v>
      </c>
      <c r="B35" s="126">
        <f>IF('INFO GENERAL'!B18="DESPIDO SIN JUSTA CAUSA",IF('INFO GENERAL'!B10="A TÉRMINO FIJO",INDEMNIZACIONES!E9,IF('INFO GENERAL'!B10="A TÉRMINO INDEFINIDO",IF(INDEMNIZACIONES!D12="SI",INDEMNIZACIONES!E20,INDEMNIZACIONES!E26),IF('INFO GENERAL'!B10="POR OBRA O LABOR DETERMINADA",INDEMNIZACIONES!E35,0))))</f>
        <v>27600000</v>
      </c>
      <c r="C35" s="135"/>
      <c r="D35" s="136"/>
      <c r="E35" s="119"/>
      <c r="F35" s="138"/>
      <c r="G35" s="119"/>
      <c r="H35" s="119"/>
      <c r="I35" s="234">
        <f t="shared" si="0"/>
        <v>27600000</v>
      </c>
      <c r="J35" s="235"/>
    </row>
    <row r="36" spans="1:10" ht="15.75" x14ac:dyDescent="0.25">
      <c r="A36" s="170"/>
      <c r="B36" s="171"/>
      <c r="C36" s="135"/>
      <c r="D36" s="136"/>
      <c r="E36" s="119"/>
      <c r="F36" s="138"/>
      <c r="G36" s="119"/>
      <c r="H36" s="119"/>
      <c r="I36" s="238">
        <f t="shared" si="0"/>
        <v>0</v>
      </c>
      <c r="J36" s="239"/>
    </row>
    <row r="37" spans="1:10" ht="16.5" thickBot="1" x14ac:dyDescent="0.3">
      <c r="A37" s="170"/>
      <c r="B37" s="171"/>
      <c r="C37" s="135"/>
      <c r="D37" s="136"/>
      <c r="E37" s="135"/>
      <c r="F37" s="137"/>
      <c r="G37" s="119"/>
      <c r="H37" s="119"/>
      <c r="I37" s="234">
        <f t="shared" si="0"/>
        <v>0</v>
      </c>
      <c r="J37" s="235"/>
    </row>
    <row r="38" spans="1:10" ht="16.5" thickBot="1" x14ac:dyDescent="0.3">
      <c r="A38" s="139" t="s">
        <v>19</v>
      </c>
      <c r="B38" s="140"/>
      <c r="C38" s="141"/>
      <c r="D38" s="142"/>
      <c r="E38" s="143"/>
      <c r="F38" s="143"/>
      <c r="G38" s="143"/>
      <c r="H38" s="143"/>
      <c r="I38" s="236">
        <f>SUM(I28:J37)</f>
        <v>32567757.322222222</v>
      </c>
      <c r="J38" s="237"/>
    </row>
    <row r="39" spans="1:10" ht="16.5" thickBot="1" x14ac:dyDescent="0.3">
      <c r="A39" s="112"/>
      <c r="B39" s="144"/>
      <c r="C39" s="145"/>
      <c r="D39" s="146"/>
      <c r="E39" s="112"/>
      <c r="F39" s="112"/>
      <c r="G39" s="112"/>
      <c r="H39" s="112"/>
      <c r="I39" s="144"/>
    </row>
    <row r="40" spans="1:10" ht="16.5" thickBot="1" x14ac:dyDescent="0.3">
      <c r="A40" s="121" t="s">
        <v>163</v>
      </c>
      <c r="B40" s="122"/>
      <c r="C40" s="122"/>
      <c r="D40" s="122"/>
      <c r="E40" s="122"/>
      <c r="F40" s="122"/>
      <c r="G40" s="122"/>
      <c r="H40" s="122"/>
      <c r="I40" s="147"/>
      <c r="J40" s="148"/>
    </row>
    <row r="41" spans="1:10" ht="15.75" x14ac:dyDescent="0.25">
      <c r="A41" s="149" t="s">
        <v>17</v>
      </c>
      <c r="B41" s="205" t="s">
        <v>13</v>
      </c>
      <c r="C41" s="205"/>
      <c r="D41" s="205" t="s">
        <v>18</v>
      </c>
      <c r="E41" s="205"/>
      <c r="F41" s="205"/>
      <c r="G41" s="205"/>
      <c r="H41" s="205"/>
      <c r="I41" s="219" t="s">
        <v>14</v>
      </c>
      <c r="J41" s="220"/>
    </row>
    <row r="42" spans="1:10" ht="15.75" x14ac:dyDescent="0.25">
      <c r="A42" s="150" t="str">
        <f>IF('SALARIOS Y SEGURIDAD SOCIAL'!B8="SI","SALUD","SIN DESCUENTO DE SALUD EN LIQUIDACIÓN")</f>
        <v>SALUD</v>
      </c>
      <c r="B42" s="203">
        <v>0.04</v>
      </c>
      <c r="C42" s="203"/>
      <c r="D42" s="204"/>
      <c r="E42" s="204"/>
      <c r="F42" s="204"/>
      <c r="G42" s="204"/>
      <c r="H42" s="204"/>
      <c r="I42" s="221">
        <f>$D$42*$B$42</f>
        <v>0</v>
      </c>
      <c r="J42" s="222"/>
    </row>
    <row r="43" spans="1:10" ht="15.75" x14ac:dyDescent="0.25">
      <c r="A43" s="150" t="str">
        <f>IF('SALARIOS Y SEGURIDAD SOCIAL'!B8="SI","PENSION","SIN DESCUENTO DE PENSION EN LIQUIDACIÓN")</f>
        <v>PENSION</v>
      </c>
      <c r="B43" s="203">
        <v>0.04</v>
      </c>
      <c r="C43" s="203"/>
      <c r="D43" s="204"/>
      <c r="E43" s="204"/>
      <c r="F43" s="204"/>
      <c r="G43" s="204"/>
      <c r="H43" s="204"/>
      <c r="I43" s="221">
        <f>$D$43*$B$43</f>
        <v>0</v>
      </c>
      <c r="J43" s="222"/>
    </row>
    <row r="44" spans="1:10" ht="15.75" x14ac:dyDescent="0.25">
      <c r="A44" s="172"/>
      <c r="B44" s="256"/>
      <c r="C44" s="257"/>
      <c r="D44" s="257"/>
      <c r="E44" s="257"/>
      <c r="F44" s="257"/>
      <c r="G44" s="257"/>
      <c r="H44" s="258"/>
      <c r="I44" s="223">
        <v>0</v>
      </c>
      <c r="J44" s="224"/>
    </row>
    <row r="45" spans="1:10" ht="15.75" x14ac:dyDescent="0.25">
      <c r="A45" s="172"/>
      <c r="B45" s="256"/>
      <c r="C45" s="257"/>
      <c r="D45" s="257"/>
      <c r="E45" s="257"/>
      <c r="F45" s="257"/>
      <c r="G45" s="257"/>
      <c r="H45" s="258"/>
      <c r="I45" s="223">
        <v>0</v>
      </c>
      <c r="J45" s="224"/>
    </row>
    <row r="46" spans="1:10" ht="15.75" x14ac:dyDescent="0.25">
      <c r="A46" s="172"/>
      <c r="B46" s="256"/>
      <c r="C46" s="257"/>
      <c r="D46" s="257"/>
      <c r="E46" s="257"/>
      <c r="F46" s="257"/>
      <c r="G46" s="257"/>
      <c r="H46" s="258"/>
      <c r="I46" s="223">
        <v>0</v>
      </c>
      <c r="J46" s="224"/>
    </row>
    <row r="47" spans="1:10" ht="16.5" thickBot="1" x14ac:dyDescent="0.3">
      <c r="A47" s="151" t="s">
        <v>175</v>
      </c>
      <c r="B47" s="242"/>
      <c r="C47" s="242"/>
      <c r="D47" s="243"/>
      <c r="E47" s="243"/>
      <c r="F47" s="243"/>
      <c r="G47" s="243"/>
      <c r="H47" s="243"/>
      <c r="I47" s="246">
        <f>SUM(I42:J46)</f>
        <v>0</v>
      </c>
      <c r="J47" s="247"/>
    </row>
    <row r="48" spans="1:10" ht="15.75" thickBot="1" x14ac:dyDescent="0.3"/>
    <row r="49" spans="1:11" ht="16.5" thickBot="1" x14ac:dyDescent="0.3">
      <c r="A49" s="261" t="s">
        <v>186</v>
      </c>
      <c r="B49" s="262"/>
      <c r="C49" s="262"/>
      <c r="D49" s="262"/>
      <c r="E49" s="262"/>
      <c r="F49" s="262"/>
      <c r="G49" s="262"/>
      <c r="H49" s="263"/>
      <c r="I49" s="248">
        <f>$I$38-$I$47</f>
        <v>32567757.322222222</v>
      </c>
      <c r="J49" s="237"/>
    </row>
    <row r="50" spans="1:11" ht="15.75" customHeight="1" x14ac:dyDescent="0.25">
      <c r="A50" s="154" t="s">
        <v>187</v>
      </c>
      <c r="B50" s="155"/>
      <c r="C50" s="155"/>
      <c r="D50" s="155"/>
      <c r="E50" s="155"/>
      <c r="F50" s="155"/>
      <c r="G50" s="155"/>
      <c r="H50" s="155"/>
      <c r="I50" s="155"/>
      <c r="J50" s="156"/>
      <c r="K50" s="157"/>
    </row>
    <row r="51" spans="1:11" ht="13.5" customHeight="1" x14ac:dyDescent="0.25">
      <c r="A51" s="264"/>
      <c r="B51" s="265"/>
      <c r="C51" s="265"/>
      <c r="D51" s="265"/>
      <c r="E51" s="265"/>
      <c r="F51" s="265"/>
      <c r="G51" s="265"/>
      <c r="H51" s="265"/>
      <c r="I51" s="265"/>
      <c r="J51" s="266"/>
    </row>
    <row r="52" spans="1:11" ht="15.75" customHeight="1" thickBot="1" x14ac:dyDescent="0.3">
      <c r="A52" s="267"/>
      <c r="B52" s="268"/>
      <c r="C52" s="268"/>
      <c r="D52" s="268"/>
      <c r="E52" s="268"/>
      <c r="F52" s="268"/>
      <c r="G52" s="268"/>
      <c r="H52" s="268"/>
      <c r="I52" s="268"/>
      <c r="J52" s="269"/>
    </row>
    <row r="53" spans="1:11" x14ac:dyDescent="0.25"/>
    <row r="54" spans="1:11" x14ac:dyDescent="0.25"/>
    <row r="55" spans="1:11" x14ac:dyDescent="0.25">
      <c r="A55" s="244" t="s">
        <v>20</v>
      </c>
    </row>
    <row r="56" spans="1:11" ht="15.75" thickBot="1" x14ac:dyDescent="0.3">
      <c r="A56" s="245"/>
      <c r="B56" s="158"/>
      <c r="C56" s="159"/>
      <c r="D56" s="160"/>
      <c r="E56" s="159"/>
      <c r="F56" s="159"/>
      <c r="G56" s="159"/>
      <c r="H56" s="159"/>
      <c r="I56" s="158"/>
      <c r="J56" s="159"/>
    </row>
    <row r="57" spans="1:11" ht="15" customHeight="1" x14ac:dyDescent="0.25">
      <c r="A57" s="259" t="s">
        <v>176</v>
      </c>
      <c r="B57" s="259"/>
      <c r="C57" s="259"/>
      <c r="D57" s="259"/>
      <c r="E57" s="259"/>
      <c r="F57" s="259"/>
      <c r="G57" s="259"/>
      <c r="H57" s="259"/>
      <c r="I57" s="259"/>
      <c r="J57" s="259"/>
    </row>
    <row r="58" spans="1:11" ht="17.25" customHeight="1" x14ac:dyDescent="0.25">
      <c r="A58" s="260"/>
      <c r="B58" s="260"/>
      <c r="C58" s="260"/>
      <c r="D58" s="260"/>
      <c r="E58" s="260"/>
      <c r="F58" s="260"/>
      <c r="G58" s="260"/>
      <c r="H58" s="260"/>
      <c r="I58" s="260"/>
      <c r="J58" s="260"/>
    </row>
    <row r="59" spans="1:11" ht="30" customHeight="1" x14ac:dyDescent="0.25">
      <c r="A59" s="260"/>
      <c r="B59" s="260"/>
      <c r="C59" s="260"/>
      <c r="D59" s="260"/>
      <c r="E59" s="260"/>
      <c r="F59" s="260"/>
      <c r="G59" s="260"/>
      <c r="H59" s="260"/>
      <c r="I59" s="260"/>
      <c r="J59" s="260"/>
    </row>
    <row r="60" spans="1:11" ht="15" customHeight="1" x14ac:dyDescent="0.25">
      <c r="A60" s="240" t="str">
        <f>CONCATENATE("2. Que con el pago del dinero anotado y la firma de la presente liquidación, queda transada cualquier diferencia relativa al contrato de trabajo extinguido,"," o a cualquier diferencia anterior. Por lo tanto, esta transacción tiene como efecto la terminación de las obligaciones provenientes de la relación laboral que existió entre ",B2," ","y ",'INFO GENERAL'!B2," ","quienes declaran quedar a paz y salvo por todo concepto.")</f>
        <v>2. Que con el pago del dinero anotado y la firma de la presente liquidación, queda transada cualquier diferencia relativa al contrato de trabajo extinguido, o a cualquier diferencia anterior. Por lo tanto, esta transacción tiene como efecto la terminación de las obligaciones provenientes de la relación laboral que existió entre JHONATAN JAVIER HENAO PULGARIN y ABC LTDA quienes declaran quedar a paz y salvo por todo concepto.</v>
      </c>
      <c r="B60" s="240"/>
      <c r="C60" s="240"/>
      <c r="D60" s="240"/>
      <c r="E60" s="240"/>
      <c r="F60" s="240"/>
      <c r="G60" s="240"/>
      <c r="H60" s="240"/>
      <c r="I60" s="240"/>
      <c r="J60" s="240"/>
    </row>
    <row r="61" spans="1:11" ht="24" customHeight="1" x14ac:dyDescent="0.25">
      <c r="A61" s="240"/>
      <c r="B61" s="240"/>
      <c r="C61" s="240"/>
      <c r="D61" s="240"/>
      <c r="E61" s="240"/>
      <c r="F61" s="240"/>
      <c r="G61" s="240"/>
      <c r="H61" s="240"/>
      <c r="I61" s="240"/>
      <c r="J61" s="240"/>
    </row>
    <row r="62" spans="1:11" ht="27" customHeight="1" x14ac:dyDescent="0.25">
      <c r="A62" s="240"/>
      <c r="B62" s="240"/>
      <c r="C62" s="240"/>
      <c r="D62" s="240"/>
      <c r="E62" s="240"/>
      <c r="F62" s="240"/>
      <c r="G62" s="240"/>
      <c r="H62" s="240"/>
      <c r="I62" s="240"/>
      <c r="J62" s="240"/>
    </row>
    <row r="63" spans="1:11" ht="15" customHeight="1" x14ac:dyDescent="0.25">
      <c r="A63" s="161"/>
      <c r="B63" s="161"/>
      <c r="C63" s="161"/>
      <c r="D63" s="161"/>
      <c r="E63" s="161"/>
      <c r="F63" s="161"/>
      <c r="G63" s="161"/>
      <c r="H63" s="161"/>
      <c r="I63" s="161"/>
      <c r="J63" s="161"/>
    </row>
    <row r="64" spans="1:11" ht="12" customHeight="1" x14ac:dyDescent="0.3">
      <c r="A64" s="161"/>
      <c r="B64" s="161"/>
      <c r="C64" s="161"/>
      <c r="D64" s="161"/>
      <c r="E64" s="161"/>
      <c r="F64" s="161"/>
      <c r="G64" s="161"/>
      <c r="H64" s="161"/>
      <c r="I64" s="161"/>
      <c r="J64" s="162"/>
    </row>
    <row r="65" spans="1:9" ht="12" customHeight="1" x14ac:dyDescent="0.25">
      <c r="A65" s="163"/>
      <c r="B65" s="163"/>
      <c r="C65" s="163"/>
      <c r="D65" s="163"/>
      <c r="E65" s="163"/>
      <c r="F65" s="163"/>
      <c r="G65" s="163"/>
      <c r="H65" s="163"/>
      <c r="I65" s="163"/>
    </row>
    <row r="66" spans="1:9" ht="12" customHeight="1" x14ac:dyDescent="0.25">
      <c r="A66" s="163"/>
      <c r="B66" s="163"/>
      <c r="C66" s="163"/>
      <c r="D66" s="163"/>
      <c r="E66" s="163"/>
      <c r="F66" s="163"/>
      <c r="G66" s="163"/>
      <c r="H66" s="163"/>
      <c r="I66" s="163"/>
    </row>
    <row r="67" spans="1:9" x14ac:dyDescent="0.25">
      <c r="A67" s="164"/>
      <c r="B67" s="165"/>
      <c r="C67" s="165"/>
      <c r="D67" s="165"/>
      <c r="E67" s="166"/>
      <c r="F67" s="166"/>
      <c r="G67" s="166"/>
      <c r="H67" s="166"/>
      <c r="I67" s="164"/>
    </row>
    <row r="68" spans="1:9" x14ac:dyDescent="0.25">
      <c r="A68" s="167" t="str">
        <f>B2</f>
        <v>JHONATAN JAVIER HENAO PULGARIN</v>
      </c>
      <c r="B68" s="165"/>
      <c r="C68" s="165"/>
      <c r="D68" s="167"/>
      <c r="E68" s="241" t="s">
        <v>21</v>
      </c>
      <c r="F68" s="241"/>
      <c r="G68" s="241"/>
      <c r="H68" s="241"/>
      <c r="I68" s="241"/>
    </row>
    <row r="69" spans="1:9" x14ac:dyDescent="0.25">
      <c r="A69" s="167" t="str">
        <f>CONCATENATE("C.C.",B3,)</f>
        <v>C.C.6743287</v>
      </c>
      <c r="B69" s="165"/>
      <c r="C69" s="165"/>
      <c r="D69" s="165"/>
      <c r="E69" s="249" t="s">
        <v>22</v>
      </c>
      <c r="F69" s="249"/>
      <c r="G69" s="249"/>
      <c r="H69" s="249"/>
      <c r="I69" s="249"/>
    </row>
    <row r="70" spans="1:9" x14ac:dyDescent="0.25">
      <c r="A70" s="167" t="str">
        <f>CONCATENATE(" ",B5)</f>
        <v xml:space="preserve"> CONTADOR</v>
      </c>
      <c r="B70" s="165"/>
      <c r="C70" s="165"/>
      <c r="D70" s="165"/>
      <c r="E70" s="249" t="s">
        <v>23</v>
      </c>
      <c r="F70" s="249"/>
      <c r="G70" s="249"/>
      <c r="H70" s="249"/>
      <c r="I70" s="249"/>
    </row>
    <row r="71" spans="1:9" x14ac:dyDescent="0.25">
      <c r="A71" s="168"/>
      <c r="B71" s="165"/>
      <c r="C71" s="169"/>
      <c r="D71" s="165"/>
      <c r="E71" s="165"/>
      <c r="F71" s="165"/>
      <c r="G71" s="165"/>
      <c r="H71" s="165"/>
      <c r="I71" s="165"/>
    </row>
    <row r="72" spans="1:9" x14ac:dyDescent="0.25">
      <c r="A72" s="168"/>
      <c r="B72" s="165"/>
      <c r="C72" s="169"/>
      <c r="D72" s="165"/>
      <c r="E72" s="165"/>
      <c r="F72" s="165"/>
      <c r="G72" s="165"/>
      <c r="H72" s="165"/>
      <c r="I72" s="165"/>
    </row>
    <row r="73" spans="1:9" x14ac:dyDescent="0.25"/>
  </sheetData>
  <sheetProtection password="99C9" sheet="1" objects="1" scenarios="1"/>
  <mergeCells count="90">
    <mergeCell ref="B46:H46"/>
    <mergeCell ref="H2:J2"/>
    <mergeCell ref="H3:J3"/>
    <mergeCell ref="H4:J4"/>
    <mergeCell ref="H5:I7"/>
    <mergeCell ref="J5:J7"/>
    <mergeCell ref="B2:E2"/>
    <mergeCell ref="B3:E3"/>
    <mergeCell ref="B4:E4"/>
    <mergeCell ref="B5:E5"/>
    <mergeCell ref="B6:E6"/>
    <mergeCell ref="B7:E7"/>
    <mergeCell ref="I32:J32"/>
    <mergeCell ref="E69:I69"/>
    <mergeCell ref="E70:I70"/>
    <mergeCell ref="E18:H18"/>
    <mergeCell ref="I18:J18"/>
    <mergeCell ref="B18:C18"/>
    <mergeCell ref="E23:H23"/>
    <mergeCell ref="I23:J23"/>
    <mergeCell ref="B24:C24"/>
    <mergeCell ref="I46:J46"/>
    <mergeCell ref="I45:J45"/>
    <mergeCell ref="B44:H44"/>
    <mergeCell ref="B45:H45"/>
    <mergeCell ref="B21:C21"/>
    <mergeCell ref="I30:J30"/>
    <mergeCell ref="I31:J31"/>
    <mergeCell ref="A57:J59"/>
    <mergeCell ref="A60:J62"/>
    <mergeCell ref="E68:I68"/>
    <mergeCell ref="B47:C47"/>
    <mergeCell ref="D47:H47"/>
    <mergeCell ref="A55:A56"/>
    <mergeCell ref="I47:J47"/>
    <mergeCell ref="I49:J49"/>
    <mergeCell ref="A49:H49"/>
    <mergeCell ref="A51:J51"/>
    <mergeCell ref="A52:J52"/>
    <mergeCell ref="I33:J33"/>
    <mergeCell ref="I34:J34"/>
    <mergeCell ref="I35:J35"/>
    <mergeCell ref="I38:J38"/>
    <mergeCell ref="I37:J37"/>
    <mergeCell ref="I36:J36"/>
    <mergeCell ref="I41:J41"/>
    <mergeCell ref="I42:J42"/>
    <mergeCell ref="I43:J43"/>
    <mergeCell ref="I44:J44"/>
    <mergeCell ref="E9:J9"/>
    <mergeCell ref="I10:J10"/>
    <mergeCell ref="I11:J11"/>
    <mergeCell ref="I12:J12"/>
    <mergeCell ref="I13:J13"/>
    <mergeCell ref="E10:H10"/>
    <mergeCell ref="E11:H11"/>
    <mergeCell ref="E12:H12"/>
    <mergeCell ref="E13:H13"/>
    <mergeCell ref="I27:J27"/>
    <mergeCell ref="I28:J28"/>
    <mergeCell ref="I29:J29"/>
    <mergeCell ref="A9:C9"/>
    <mergeCell ref="A15:C15"/>
    <mergeCell ref="B16:C16"/>
    <mergeCell ref="B17:C17"/>
    <mergeCell ref="B10:C10"/>
    <mergeCell ref="B11:C11"/>
    <mergeCell ref="B12:C12"/>
    <mergeCell ref="B13:C13"/>
    <mergeCell ref="B23:C23"/>
    <mergeCell ref="A20:C20"/>
    <mergeCell ref="E20:J20"/>
    <mergeCell ref="I21:J21"/>
    <mergeCell ref="I22:J22"/>
    <mergeCell ref="E22:H22"/>
    <mergeCell ref="E21:H21"/>
    <mergeCell ref="B27:H27"/>
    <mergeCell ref="B42:C42"/>
    <mergeCell ref="B43:C43"/>
    <mergeCell ref="D42:H42"/>
    <mergeCell ref="D43:H43"/>
    <mergeCell ref="B41:C41"/>
    <mergeCell ref="D41:H41"/>
    <mergeCell ref="E19:H19"/>
    <mergeCell ref="B22:C22"/>
    <mergeCell ref="E15:J15"/>
    <mergeCell ref="I16:J16"/>
    <mergeCell ref="I17:J17"/>
    <mergeCell ref="E16:H16"/>
    <mergeCell ref="E17:H17"/>
  </mergeCells>
  <dataValidations count="3">
    <dataValidation type="whole" allowBlank="1" showInputMessage="1" showErrorMessage="1" errorTitle="Información no válida" error="Ingrese un valor correcto" sqref="B36:B37">
      <formula1>0</formula1>
      <formula2>99999999999999900000</formula2>
    </dataValidation>
    <dataValidation type="whole" allowBlank="1" showInputMessage="1" showErrorMessage="1" errorTitle="Información no válida" error="Escriba un valor correcto" sqref="D42:H43">
      <formula1>0</formula1>
      <formula2>99999999999999900000</formula2>
    </dataValidation>
    <dataValidation type="whole" allowBlank="1" showInputMessage="1" showErrorMessage="1" errorTitle="Información no válida" error="Ingrese valores correctos" sqref="I44:J46">
      <formula1>0</formula1>
      <formula2>9.99999999999999E+22</formula2>
    </dataValidation>
  </dataValidations>
  <pageMargins left="0.7" right="0.7" top="0.75" bottom="0.75" header="0.3" footer="0.3"/>
  <pageSetup scale="56" orientation="portrait" r:id="rId1"/>
  <headerFooter>
    <oddFooter>&amp;CFormato de liquidación de contrato CADEFE</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2:F32"/>
  <sheetViews>
    <sheetView workbookViewId="0"/>
  </sheetViews>
  <sheetFormatPr baseColWidth="10" defaultRowHeight="15" x14ac:dyDescent="0.25"/>
  <cols>
    <col min="1" max="1" width="11.42578125" style="17"/>
    <col min="2" max="2" width="32.28515625" style="17" bestFit="1" customWidth="1"/>
    <col min="3" max="4" width="11.42578125" style="17"/>
    <col min="5" max="5" width="32.5703125" style="17" bestFit="1" customWidth="1"/>
    <col min="6" max="6" width="16.85546875" style="17" bestFit="1" customWidth="1"/>
    <col min="7" max="16384" width="11.42578125" style="17"/>
  </cols>
  <sheetData>
    <row r="2" spans="2:6" x14ac:dyDescent="0.25">
      <c r="B2" s="105" t="s">
        <v>41</v>
      </c>
      <c r="E2" s="106" t="s">
        <v>25</v>
      </c>
      <c r="F2" s="106" t="s">
        <v>86</v>
      </c>
    </row>
    <row r="3" spans="2:6" x14ac:dyDescent="0.25">
      <c r="B3" s="107" t="s">
        <v>42</v>
      </c>
      <c r="D3" s="107">
        <v>2018</v>
      </c>
      <c r="E3" s="108">
        <v>781242</v>
      </c>
      <c r="F3" s="108">
        <v>88211</v>
      </c>
    </row>
    <row r="4" spans="2:6" x14ac:dyDescent="0.25">
      <c r="B4" s="107" t="s">
        <v>55</v>
      </c>
      <c r="D4" s="107">
        <v>2019</v>
      </c>
      <c r="E4" s="108">
        <v>828116</v>
      </c>
      <c r="F4" s="108">
        <v>97032</v>
      </c>
    </row>
    <row r="5" spans="2:6" x14ac:dyDescent="0.25">
      <c r="B5" s="107" t="s">
        <v>56</v>
      </c>
      <c r="D5" s="107">
        <v>2020</v>
      </c>
      <c r="E5" s="108">
        <v>877803</v>
      </c>
      <c r="F5" s="108">
        <v>102854</v>
      </c>
    </row>
    <row r="8" spans="2:6" x14ac:dyDescent="0.25">
      <c r="B8" s="105" t="s">
        <v>35</v>
      </c>
      <c r="E8" s="106" t="s">
        <v>171</v>
      </c>
    </row>
    <row r="9" spans="2:6" x14ac:dyDescent="0.25">
      <c r="B9" s="107" t="s">
        <v>45</v>
      </c>
      <c r="E9" s="107">
        <v>1</v>
      </c>
    </row>
    <row r="10" spans="2:6" x14ac:dyDescent="0.25">
      <c r="B10" s="107" t="s">
        <v>53</v>
      </c>
      <c r="E10" s="107">
        <v>2</v>
      </c>
    </row>
    <row r="11" spans="2:6" x14ac:dyDescent="0.25">
      <c r="B11" s="107" t="s">
        <v>54</v>
      </c>
      <c r="E11" s="107">
        <v>3</v>
      </c>
    </row>
    <row r="12" spans="2:6" x14ac:dyDescent="0.25">
      <c r="E12" s="107">
        <v>4</v>
      </c>
    </row>
    <row r="13" spans="2:6" x14ac:dyDescent="0.25">
      <c r="E13" s="107">
        <v>5</v>
      </c>
    </row>
    <row r="14" spans="2:6" x14ac:dyDescent="0.25">
      <c r="B14" s="105" t="s">
        <v>36</v>
      </c>
      <c r="E14" s="107">
        <v>6</v>
      </c>
    </row>
    <row r="15" spans="2:6" x14ac:dyDescent="0.25">
      <c r="B15" s="107" t="s">
        <v>57</v>
      </c>
    </row>
    <row r="16" spans="2:6" x14ac:dyDescent="0.25">
      <c r="B16" s="107" t="s">
        <v>46</v>
      </c>
    </row>
    <row r="17" spans="2:2" x14ac:dyDescent="0.25">
      <c r="B17" s="107" t="s">
        <v>58</v>
      </c>
    </row>
    <row r="20" spans="2:2" x14ac:dyDescent="0.25">
      <c r="B20" s="105" t="s">
        <v>59</v>
      </c>
    </row>
    <row r="21" spans="2:2" x14ac:dyDescent="0.25">
      <c r="B21" s="107" t="s">
        <v>60</v>
      </c>
    </row>
    <row r="22" spans="2:2" x14ac:dyDescent="0.25">
      <c r="B22" s="107" t="s">
        <v>61</v>
      </c>
    </row>
    <row r="25" spans="2:2" x14ac:dyDescent="0.25">
      <c r="B25" s="105" t="s">
        <v>62</v>
      </c>
    </row>
    <row r="26" spans="2:2" x14ac:dyDescent="0.25">
      <c r="B26" s="107" t="s">
        <v>63</v>
      </c>
    </row>
    <row r="27" spans="2:2" x14ac:dyDescent="0.25">
      <c r="B27" s="107" t="s">
        <v>64</v>
      </c>
    </row>
    <row r="30" spans="2:2" x14ac:dyDescent="0.25">
      <c r="B30" s="105" t="s">
        <v>83</v>
      </c>
    </row>
    <row r="31" spans="2:2" x14ac:dyDescent="0.25">
      <c r="B31" s="107" t="s">
        <v>84</v>
      </c>
    </row>
    <row r="32" spans="2:2" x14ac:dyDescent="0.25">
      <c r="B32" s="107" t="s">
        <v>85</v>
      </c>
    </row>
  </sheetData>
  <sheetProtection password="99C9"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 GENERAL</vt:lpstr>
      <vt:lpstr>SALARIOS Y SEGURIDAD SOCIAL</vt:lpstr>
      <vt:lpstr>PRESTACIONES SOCIALES</vt:lpstr>
      <vt:lpstr>INDEMNIZACIONES</vt:lpstr>
      <vt:lpstr>LIQUIDACION EMPLEADO</vt:lpstr>
      <vt:lpstr>LISTADOS DE SELECCION </vt:lpstr>
      <vt:lpstr>INDEMNIZACIONES!Área_de_impresión</vt:lpstr>
      <vt:lpstr>'LIQUIDACION EMPLEADO'!Área_de_impresión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elba garces</dc:creator>
  <cp:lastModifiedBy>CADEFE SAS</cp:lastModifiedBy>
  <cp:lastPrinted>2020-05-23T06:02:13Z</cp:lastPrinted>
  <dcterms:created xsi:type="dcterms:W3CDTF">2019-08-16T18:44:30Z</dcterms:created>
  <dcterms:modified xsi:type="dcterms:W3CDTF">2023-03-21T06:11:17Z</dcterms:modified>
</cp:coreProperties>
</file>